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768" windowWidth="14808" windowHeight="7356" activeTab="4"/>
  </bookViews>
  <sheets>
    <sheet name="Показатели" sheetId="1" r:id="rId1"/>
    <sheet name="Прокси-показатели" sheetId="2" r:id="rId2"/>
    <sheet name="Помесячный план" sheetId="4" state="hidden" r:id="rId3"/>
    <sheet name="Финансирование" sheetId="3" r:id="rId4"/>
    <sheet name="Лист2" sheetId="7" r:id="rId5"/>
    <sheet name="Разбивка 2025" sheetId="6" state="hidden" r:id="rId6"/>
  </sheets>
  <definedNames>
    <definedName name="__bookmark_1">#REF!</definedName>
    <definedName name="__bookmark_2">#REF!</definedName>
    <definedName name="__bookmark_3">#REF!</definedName>
    <definedName name="sub_1300" localSheetId="2">'Помесячный план'!$A$6</definedName>
    <definedName name="_xlnm.Print_Titles" localSheetId="4">Лист2!$2:$4</definedName>
    <definedName name="_xlnm.Print_Titles" localSheetId="3">Финансирование!$4:$6</definedName>
    <definedName name="_xlnm.Print_Area" localSheetId="4">Лист2!$A$1:$I$45</definedName>
    <definedName name="_xlnm.Print_Area" localSheetId="0">Показатели!$A$1:$M$17</definedName>
    <definedName name="_xlnm.Print_Area" localSheetId="1">'Прокси-показатели'!$A$1:$H$17</definedName>
  </definedNames>
  <calcPr calcId="145621"/>
</workbook>
</file>

<file path=xl/calcChain.xml><?xml version="1.0" encoding="utf-8"?>
<calcChain xmlns="http://schemas.openxmlformats.org/spreadsheetml/2006/main">
  <c r="D6" i="7" l="1"/>
  <c r="E6" i="7"/>
  <c r="F6" i="7"/>
  <c r="D7" i="7"/>
  <c r="E7" i="7"/>
  <c r="F7" i="7"/>
  <c r="D8" i="7"/>
  <c r="E8" i="7"/>
  <c r="F8" i="7"/>
  <c r="D9" i="7"/>
  <c r="E9" i="7"/>
  <c r="F9" i="7"/>
  <c r="E5" i="7"/>
  <c r="F5" i="7"/>
  <c r="D5" i="7"/>
  <c r="E25" i="7"/>
  <c r="F25" i="7" s="1"/>
  <c r="E24" i="7"/>
  <c r="F30" i="7"/>
  <c r="F29" i="7"/>
  <c r="F28" i="7"/>
  <c r="E27" i="7"/>
  <c r="D27" i="7"/>
  <c r="D16" i="7" s="1"/>
  <c r="F24" i="7"/>
  <c r="D22" i="7"/>
  <c r="E20" i="7"/>
  <c r="D20" i="7"/>
  <c r="D19" i="7"/>
  <c r="E18" i="7"/>
  <c r="F18" i="7" s="1"/>
  <c r="D18" i="7"/>
  <c r="E17" i="7"/>
  <c r="D17" i="7"/>
  <c r="F17" i="7" s="1"/>
  <c r="E15" i="7"/>
  <c r="D15" i="7"/>
  <c r="E14" i="7"/>
  <c r="D14" i="7"/>
  <c r="E13" i="7"/>
  <c r="F13" i="7" s="1"/>
  <c r="D13" i="7"/>
  <c r="E12" i="7"/>
  <c r="D12" i="7"/>
  <c r="F12" i="7" s="1"/>
  <c r="F14" i="7" l="1"/>
  <c r="E19" i="7"/>
  <c r="F19" i="7" s="1"/>
  <c r="E22" i="7"/>
  <c r="F27" i="7"/>
  <c r="D11" i="7"/>
  <c r="F30" i="3"/>
  <c r="D27" i="3"/>
  <c r="C27" i="3"/>
  <c r="B27" i="3"/>
  <c r="B11" i="3"/>
  <c r="B7" i="3" s="1"/>
  <c r="B9" i="3"/>
  <c r="D14" i="2"/>
  <c r="D15" i="2"/>
  <c r="G15" i="2"/>
  <c r="D16" i="2"/>
  <c r="G16" i="2"/>
  <c r="G13" i="2"/>
  <c r="D13" i="2"/>
  <c r="G14" i="2"/>
  <c r="F22" i="7" l="1"/>
  <c r="E16" i="7"/>
  <c r="F16" i="7" s="1"/>
  <c r="E11" i="7"/>
  <c r="F11" i="7" s="1"/>
  <c r="F17" i="3" l="1"/>
  <c r="C11" i="3" l="1"/>
  <c r="C9" i="3" l="1"/>
  <c r="F15" i="3" l="1"/>
  <c r="F14" i="3"/>
  <c r="F13" i="3"/>
  <c r="F27" i="3"/>
  <c r="F26" i="3"/>
  <c r="F25" i="3"/>
  <c r="F24" i="3"/>
  <c r="F20" i="3"/>
  <c r="D11" i="3"/>
  <c r="F11" i="3" s="1"/>
  <c r="D10" i="3"/>
  <c r="D9" i="3"/>
  <c r="D8" i="3"/>
  <c r="E26" i="3"/>
  <c r="C22" i="3"/>
  <c r="C17" i="3"/>
  <c r="C12" i="3"/>
  <c r="C8" i="3"/>
  <c r="C10" i="3"/>
  <c r="C7" i="3" s="1"/>
  <c r="B10" i="3"/>
  <c r="B8" i="3"/>
  <c r="B12" i="3"/>
  <c r="B17" i="3"/>
  <c r="B22" i="3"/>
  <c r="E31" i="3"/>
  <c r="E30" i="3"/>
  <c r="E29" i="3"/>
  <c r="E28" i="3"/>
  <c r="E25" i="3"/>
  <c r="E24" i="3"/>
  <c r="E23" i="3"/>
  <c r="D22" i="3"/>
  <c r="E21" i="3"/>
  <c r="E20" i="3"/>
  <c r="E19" i="3"/>
  <c r="E18" i="3"/>
  <c r="D17" i="3"/>
  <c r="F22" i="3" l="1"/>
  <c r="F8" i="3"/>
  <c r="F10" i="3"/>
  <c r="D7" i="3"/>
  <c r="F7" i="3" s="1"/>
  <c r="F9" i="3"/>
  <c r="E27" i="3"/>
  <c r="E17" i="3"/>
  <c r="E22" i="3"/>
  <c r="L12" i="1"/>
  <c r="L13" i="1"/>
  <c r="L11" i="1"/>
  <c r="K12" i="1"/>
  <c r="K13" i="1"/>
  <c r="K11" i="1"/>
  <c r="L14" i="1" l="1"/>
  <c r="S18" i="4"/>
  <c r="R18" i="4"/>
  <c r="S17" i="4"/>
  <c r="R17" i="4"/>
  <c r="S16" i="4"/>
  <c r="R16" i="4"/>
  <c r="S15" i="4"/>
  <c r="R15" i="4"/>
  <c r="S14" i="4"/>
  <c r="R14" i="4"/>
  <c r="P18" i="4"/>
  <c r="P16" i="4"/>
  <c r="P14" i="4"/>
  <c r="M18" i="4"/>
  <c r="M17" i="4"/>
  <c r="P17" i="4" s="1"/>
  <c r="M16" i="4"/>
  <c r="M15" i="4"/>
  <c r="P15" i="4" s="1"/>
  <c r="M14" i="4"/>
  <c r="J18" i="4"/>
  <c r="J17" i="4"/>
  <c r="J16" i="4"/>
  <c r="J15" i="4"/>
  <c r="J14" i="4"/>
  <c r="L10" i="6"/>
  <c r="M10" i="6" s="1"/>
  <c r="K10" i="6"/>
  <c r="I10" i="6"/>
  <c r="H10" i="6"/>
  <c r="F10" i="6"/>
  <c r="G10" i="6" s="1"/>
  <c r="E10" i="6"/>
  <c r="C10" i="6"/>
  <c r="B10" i="6"/>
  <c r="N9" i="6"/>
  <c r="M9" i="6"/>
  <c r="J9" i="6"/>
  <c r="G9" i="6"/>
  <c r="D9" i="6"/>
  <c r="N8" i="6"/>
  <c r="M8" i="6"/>
  <c r="J8" i="6"/>
  <c r="G8" i="6"/>
  <c r="D8" i="6"/>
  <c r="N7" i="6"/>
  <c r="M7" i="6"/>
  <c r="J7" i="6"/>
  <c r="G7" i="6"/>
  <c r="D7" i="6"/>
  <c r="N6" i="6"/>
  <c r="M6" i="6"/>
  <c r="J6" i="6"/>
  <c r="G6" i="6"/>
  <c r="D6" i="6"/>
  <c r="N5" i="6"/>
  <c r="M5" i="6"/>
  <c r="J5" i="6"/>
  <c r="G5" i="6"/>
  <c r="D5" i="6"/>
  <c r="N10" i="6" l="1"/>
  <c r="D10" i="6"/>
  <c r="J10" i="6"/>
  <c r="S19" i="4" l="1"/>
  <c r="S13" i="4"/>
  <c r="R19" i="4"/>
  <c r="R13" i="4"/>
  <c r="F11" i="2"/>
  <c r="F16" i="2" s="1"/>
  <c r="F10" i="2"/>
  <c r="F15" i="2" s="1"/>
  <c r="F9" i="2"/>
  <c r="F14" i="2" s="1"/>
  <c r="G11" i="2"/>
  <c r="G10" i="2"/>
  <c r="G9" i="2"/>
  <c r="G8" i="2"/>
  <c r="F8" i="2"/>
  <c r="F13" i="2" s="1"/>
  <c r="E13" i="3" l="1"/>
  <c r="E14" i="3"/>
  <c r="E15" i="3"/>
  <c r="E16" i="3"/>
  <c r="D12" i="3"/>
  <c r="F12" i="3" s="1"/>
  <c r="E8" i="3"/>
  <c r="E9" i="3"/>
  <c r="E10" i="3"/>
  <c r="E11" i="3"/>
  <c r="E12" i="3" l="1"/>
  <c r="E7" i="3"/>
</calcChain>
</file>

<file path=xl/sharedStrings.xml><?xml version="1.0" encoding="utf-8"?>
<sst xmlns="http://schemas.openxmlformats.org/spreadsheetml/2006/main" count="328" uniqueCount="194">
  <si>
    <t>1. Сведения о достижении показателей муниципальной программы</t>
  </si>
  <si>
    <t>№</t>
  </si>
  <si>
    <t>Наименование показателя</t>
  </si>
  <si>
    <t>Уровень показателя</t>
  </si>
  <si>
    <t>Отклонение</t>
  </si>
  <si>
    <t>Абсолютное значение*</t>
  </si>
  <si>
    <t>Относительное значение,%*</t>
  </si>
  <si>
    <t>1.</t>
  </si>
  <si>
    <t>2.</t>
  </si>
  <si>
    <t>Степень выполнения показателей**</t>
  </si>
  <si>
    <t>Единица измерения (по ОКЕИ)</t>
  </si>
  <si>
    <t xml:space="preserve">Базовое значение показателя на начало реализации муниципальной программы </t>
  </si>
  <si>
    <t>Фактическое значение за предыдущие отчетные периоды</t>
  </si>
  <si>
    <t>Плановое значение на конец текущего года</t>
  </si>
  <si>
    <t>Фактическое значение на конец отчетного периода</t>
  </si>
  <si>
    <t>Обоснование отклонения фактического значения показателя  от планового</t>
  </si>
  <si>
    <t>1.1.</t>
  </si>
  <si>
    <t>1.2.</t>
  </si>
  <si>
    <t>Обоснование отклонения фактического значения показателя от планового</t>
  </si>
  <si>
    <t>Наименование муниципальной программы, структурного элемента и источника финансового обеспечения</t>
  </si>
  <si>
    <t>Исполнение, тыс. рублей</t>
  </si>
  <si>
    <t>Относительное значение, % (гр.4/гр.3*100%)</t>
  </si>
  <si>
    <t>Комментарий</t>
  </si>
  <si>
    <t>Федеральный бюджет</t>
  </si>
  <si>
    <t>Бюджет автономного округа</t>
  </si>
  <si>
    <t>Местный бюджет</t>
  </si>
  <si>
    <t>Иные источники финансирования</t>
  </si>
  <si>
    <t>Объем финансового обеспечения, 
тыс. рублей</t>
  </si>
  <si>
    <t>Абсолютное значение 
(гр.4- гр.3)</t>
  </si>
  <si>
    <t>Фактическое значение за отчетный период</t>
  </si>
  <si>
    <t>Утверждено в бюджете</t>
  </si>
  <si>
    <t>Утверждено по программе (план по программе)</t>
  </si>
  <si>
    <t>(ответственный исполнитель)</t>
  </si>
  <si>
    <t>(ФИО руководителя)</t>
  </si>
  <si>
    <t>(подпись)</t>
  </si>
  <si>
    <t>/</t>
  </si>
  <si>
    <t>(соисполнитель 1)</t>
  </si>
  <si>
    <t>(соисполнитель 2)</t>
  </si>
  <si>
    <t>(ФИО исполнителя, ответственного за составление формы)</t>
  </si>
  <si>
    <t>(телефон)</t>
  </si>
  <si>
    <t>Отчет о ходе реализации муниципальной программы города Югорска</t>
  </si>
  <si>
    <t>«Культурное пространство»</t>
  </si>
  <si>
    <t>Цель: «Укрепление единого культурного пространства, создание комфортных условий и равных возможностей для самореализации и раскрытия таланта, креатива каждого жителя автономного округа, доступа населения к культурным ценностям»</t>
  </si>
  <si>
    <t>Число посещений культурных мероприятий</t>
  </si>
  <si>
    <t>ГП ХМАО - Югры</t>
  </si>
  <si>
    <t>Тыс. единиц</t>
  </si>
  <si>
    <t>2024 год</t>
  </si>
  <si>
    <t>2023 год</t>
  </si>
  <si>
    <t>2022 год</t>
  </si>
  <si>
    <t>Уровень удовлетворенности населения услугами в сфере культуры</t>
  </si>
  <si>
    <t>Процент</t>
  </si>
  <si>
    <t>Доля зданий учреждений культуры, находящихся в удовлетворительном состоянии, в общем количестве зданий данных учреждений</t>
  </si>
  <si>
    <t>3.</t>
  </si>
  <si>
    <t>Количество предметов музейного фонда</t>
  </si>
  <si>
    <t>Единиц</t>
  </si>
  <si>
    <t>Количество библиотечного фонда на 1000 жителей</t>
  </si>
  <si>
    <t>Количество проведенных мероприятий</t>
  </si>
  <si>
    <t>Количество детей в возрасте от 5 до 18 лет, охваченных дополнительным образованием</t>
  </si>
  <si>
    <t>Человек</t>
  </si>
  <si>
    <t>Показатель «Уровень удовлетворенности населения услугами в сфере культуры», процент</t>
  </si>
  <si>
    <t>1.3.</t>
  </si>
  <si>
    <t>1.4.</t>
  </si>
  <si>
    <t>1 квартал</t>
  </si>
  <si>
    <t>2 квартал</t>
  </si>
  <si>
    <t>3 квартал</t>
  </si>
  <si>
    <t>4 квартал</t>
  </si>
  <si>
    <t>ПЛАН</t>
  </si>
  <si>
    <t>ПЛАН в соответствии с муниципальной программой</t>
  </si>
  <si>
    <t>Обоснование пишем только в случае отклонения от планового значения, утвержденного муниципальной программой более чем на 5% !!</t>
  </si>
  <si>
    <t>по состоянию на ________</t>
  </si>
  <si>
    <t>На конец 2025 года</t>
  </si>
  <si>
    <t>янв.</t>
  </si>
  <si>
    <t>фев.</t>
  </si>
  <si>
    <t>март</t>
  </si>
  <si>
    <t>апр.</t>
  </si>
  <si>
    <t>май</t>
  </si>
  <si>
    <t>июнь</t>
  </si>
  <si>
    <t>июль</t>
  </si>
  <si>
    <t>авг.</t>
  </si>
  <si>
    <t>сен.</t>
  </si>
  <si>
    <t>окт.</t>
  </si>
  <si>
    <t>ноя.</t>
  </si>
  <si>
    <t>Цель муниципальной программы «Укрепление единого культурного пространства, создание комфортных условий и равных возможностей для самореализации и раскрытия таланта, креатива каждого жителя автономного округа, доступа населения к культурным ценностям, цифровым ресурсам в сфере культуры»</t>
  </si>
  <si>
    <t>-</t>
  </si>
  <si>
    <t>№ п/п</t>
  </si>
  <si>
    <t>Показатели 2025</t>
  </si>
  <si>
    <t>Наименование учреждения</t>
  </si>
  <si>
    <t>2025 год</t>
  </si>
  <si>
    <t>Югра-презент</t>
  </si>
  <si>
    <t>Норд</t>
  </si>
  <si>
    <t>Библиотека</t>
  </si>
  <si>
    <t>Музей</t>
  </si>
  <si>
    <t>ДШИ</t>
  </si>
  <si>
    <t>ИТОГО</t>
  </si>
  <si>
    <t>Число посещений культурных мероприятий, из них</t>
  </si>
  <si>
    <t>1.1.1.</t>
  </si>
  <si>
    <t>1.1.2.</t>
  </si>
  <si>
    <t>1.1.3.</t>
  </si>
  <si>
    <t>1.1.4.</t>
  </si>
  <si>
    <t>МАУ "ЦК "Югра-презент"</t>
  </si>
  <si>
    <t>МБУ "ЦБС г.Югорска"</t>
  </si>
  <si>
    <t>МБУ ДО "ДШИ города Югорска"</t>
  </si>
  <si>
    <t>МБУ "Музей истории и этнографии"</t>
  </si>
  <si>
    <t>1.1.5.</t>
  </si>
  <si>
    <t>Плановые значения по кварталам/месяцам (нарастающим итогом)</t>
  </si>
  <si>
    <t>Приложение 2</t>
  </si>
  <si>
    <t>Помесячный план достижения показателей муниципальной программы в 2025 году</t>
  </si>
  <si>
    <t>Отчет о ходе реализации муниципальной программы города Югорска "Культурное пространство"</t>
  </si>
  <si>
    <t>*- Уровень достижения целевого показателя муниципальной программы рассчитывается: 
- для прямых показателей (положительной динамикой является увеличение значения показателя) - как отношение достигнутого значения показателя в отчетном году к плановому значению (в процентах); 
- для обратных показателей (положительной динамикой является снижение значения показателя) – как отношение планового значения к достигнутому значению показателя в отчетном году (в процентах).
Число десятичных знаков – 2. 
**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 утвержденных муниципальной программой.</t>
  </si>
  <si>
    <t>1.1. Сведения о достижении прокси-показателей муниципальной программы города Югорска "Культурное пространство"</t>
  </si>
  <si>
    <t>Показатель «Число посещений культурных мероприятий», тыс. единиц</t>
  </si>
  <si>
    <t>2.1.</t>
  </si>
  <si>
    <t>2.2.</t>
  </si>
  <si>
    <t>2.3.</t>
  </si>
  <si>
    <t>2.4.</t>
  </si>
  <si>
    <r>
      <t>2.</t>
    </r>
    <r>
      <rPr>
        <sz val="7"/>
        <color theme="1"/>
        <rFont val="Times New Roman"/>
        <family val="1"/>
        <charset val="204"/>
      </rPr>
      <t xml:space="preserve">     </t>
    </r>
    <r>
      <rPr>
        <sz val="14"/>
        <color theme="1"/>
        <rFont val="PT Astra Serif"/>
        <family val="1"/>
        <charset val="204"/>
      </rPr>
      <t>Сведения об исполнении бюджетных ассигнований, предусмотренных на финансовое обеспечение реализации муниципальной программы города Югорска "Культурное пространство"</t>
    </r>
  </si>
  <si>
    <t>Муниципальная программа 
«Культурное пространство» (всего), в том числе:</t>
  </si>
  <si>
    <t>1.    Региональный проект «Сохранение культурного и исторического наследия» (всего), в том числе:</t>
  </si>
  <si>
    <t>1.1.    Федеральный бюджет</t>
  </si>
  <si>
    <t xml:space="preserve">1.2.    Бюджет автономного округа </t>
  </si>
  <si>
    <t xml:space="preserve">1.3.    Местный бюджет </t>
  </si>
  <si>
    <t>1.4.    Иные источники финансирования</t>
  </si>
  <si>
    <t>2.    Муниципальный проект «Музейно-туристический комплекс «Ворота в Югру» (всего), в том числе:</t>
  </si>
  <si>
    <t>2.1.    Федеральный бюджет</t>
  </si>
  <si>
    <t xml:space="preserve">2.2.    Бюджет автономного округа </t>
  </si>
  <si>
    <t xml:space="preserve">2.3.    Местный бюджет </t>
  </si>
  <si>
    <t>2.4.    Иные источники финансирования</t>
  </si>
  <si>
    <t>3.    Комплекс процессных мероприятий «Обеспечение деятельности подведомственных учреждений культуры» (всего), в том числе:</t>
  </si>
  <si>
    <t>3.1.    Федеральный бюджет</t>
  </si>
  <si>
    <t xml:space="preserve">3.2.    Бюджет автономного округа </t>
  </si>
  <si>
    <t xml:space="preserve">3.3.    Местный бюджет </t>
  </si>
  <si>
    <t>3.4.    Иные источники финансирования</t>
  </si>
  <si>
    <t>4.    Комплекс процессных мероприятий «Обеспечение деятельности Управления культуры администрации города Югорска» (всего), в том числе:</t>
  </si>
  <si>
    <t>4.1.    Федеральный бюджет</t>
  </si>
  <si>
    <t xml:space="preserve">4.2.    Бюджет автономного округа </t>
  </si>
  <si>
    <t xml:space="preserve">4.3.    Местный бюджет </t>
  </si>
  <si>
    <t>4.4.    Иные источники финансирования</t>
  </si>
  <si>
    <t>Абсолютное значение</t>
  </si>
  <si>
    <t>Относительное значение,%</t>
  </si>
  <si>
    <t>Показатель исполнен.</t>
  </si>
  <si>
    <t>Управление культуры администрации города Югорска</t>
  </si>
  <si>
    <t>Департамент жилищно-коммунального и строительного комплекса администрации города Югорска</t>
  </si>
  <si>
    <t xml:space="preserve"> </t>
  </si>
  <si>
    <t>Управление бухгалтерского учёта и отчетности администрации города Югорска</t>
  </si>
  <si>
    <t>/             Ермакова В.Н.</t>
  </si>
  <si>
    <t>/              Семисынова Л.А.</t>
  </si>
  <si>
    <t xml:space="preserve">
/</t>
  </si>
  <si>
    <t>Чудинова Э.М.</t>
  </si>
  <si>
    <t>Плановое значение на конец отчетного периода</t>
  </si>
  <si>
    <t>по состоянию на 01.01.2026</t>
  </si>
  <si>
    <t>Средства направлены на оплату услуг по отсыпке стоянки Музейного комплекса «Ворота в Югру» на базе музея под открытым небом «Суеват Пауль». Исполнение за 2025 год составило 100%.</t>
  </si>
  <si>
    <t>/ 7-70-00 (доб. 201)</t>
  </si>
  <si>
    <t>N</t>
  </si>
  <si>
    <t>Наименование структурного элемента/</t>
  </si>
  <si>
    <t>Источники финансирования</t>
  </si>
  <si>
    <t>Объем финансирования на 2025 год</t>
  </si>
  <si>
    <t>Взаимосвязь с национальными целями</t>
  </si>
  <si>
    <t>Наименование муниципальной программы</t>
  </si>
  <si>
    <t>Информация о ходе реализации</t>
  </si>
  <si>
    <t>п/п</t>
  </si>
  <si>
    <t>направления расходов</t>
  </si>
  <si>
    <t>План тыс. рублей</t>
  </si>
  <si>
    <t>Факт тыс. рублей</t>
  </si>
  <si>
    <t>% исполнения</t>
  </si>
  <si>
    <t>Всего по всем государственным программах, в которых принимает участие муниципальное образование город Югорск</t>
  </si>
  <si>
    <t>Всего, в том числе:</t>
  </si>
  <si>
    <t>х</t>
  </si>
  <si>
    <t>федеральный бюджет</t>
  </si>
  <si>
    <t>бюджет автономного округа</t>
  </si>
  <si>
    <t>местный бюджет</t>
  </si>
  <si>
    <t>иные источники финансирования</t>
  </si>
  <si>
    <t>1. Государственная программа "Культурное пространство"</t>
  </si>
  <si>
    <t>Всего по государственной программе Ханты-Мансийского автономного округа - Югры</t>
  </si>
  <si>
    <t xml:space="preserve">Реализация потенциала каждого человека, развитие его талантов, воспитание патриотичной и социальной ответственной личности
</t>
  </si>
  <si>
    <t>в том числе:</t>
  </si>
  <si>
    <t>Модернизация библиотек муниципальных образований  / Развитие сферы культуры в муниципальных образованиях Ханты-Мансийского автономного округа – Югры</t>
  </si>
  <si>
    <t>Департамент финансов администрации города Югорска</t>
  </si>
  <si>
    <t>Согласовано:</t>
  </si>
  <si>
    <t>(ФИО, должность)</t>
  </si>
  <si>
    <t>Информация 
об объемах средств, предусмотренных бюджетом города Югорска на реализацию структурных элементов государственных программ Ханты-Мансийского автономного округа - Югры и в рамках межбюджетных трансфертов из бюджета Ханты-Мансийского автономного округа - Югры, 
по состоянию на 01.01.2026</t>
  </si>
  <si>
    <t>Начальник Управления культуры администрации города Югорска</t>
  </si>
  <si>
    <t>Семисынова Л.А.</t>
  </si>
  <si>
    <t>(34675) 7-70-00 (доб.201)</t>
  </si>
  <si>
    <t>Региональный проект "Сохранение культурного и исторического наследия" / Развитие сферы культуры в муниципальных образованиях Ханты-Мансийского автономного округа – Югры / Государственная поддержка отрасли культуры (комплектование книжных фондов библиотек муниципальных образований автономного округа)</t>
  </si>
  <si>
    <t>Пополнение книжными фондами библиотек муниципальных образований и государственной общедоступной библиотеки автономного округа / Государственная поддержка отрасли культуры (комплектование книжных фондов библиотек муниципальных образований автономного округа)</t>
  </si>
  <si>
    <t>Муниципальная программа города Югорска  "Культурное пространство", утвержденная постановлением администрации города Югорска № 2132-п от 13.12.2024</t>
  </si>
  <si>
    <t>В 2025 году МБУ "Централизованная библиотечная система г.Югорска" средства направлены на:
- оплату услуг интернет в размере 123,65 тыс. рублей;
- пополнение библиотечного фонда в размере 192,80 тыс. рублей; 
- перевод в цифровой формат документов библиотечного фонда в размере 20,00 тыс. рублей;
- поставку периодических изданий в размере 20,82 тыс. рублей;
- предоставление доступа к электронной библиотеке "Литрес" в размере 92,49 тыс. рублей;
- обновление лицензионного программного обеспечения "Ирбис" в размере 84,00 тыс. рублей.</t>
  </si>
  <si>
    <t>Расходы на обеспечение деятельности Управления культуры администрации города Югорска составили 11 544,3 тыс. рублей (98,22%).</t>
  </si>
  <si>
    <t>Расходы на государственную поддержку отрасли культуры (комплектование книжных фондов библиотек муниципальных образований) и развитие сферы культуры (модернизация муниципальных общедоступных библиотек) составили 533,8 тыс. рублей, в том числе расходы на:
- пополнение библиотечного фонда в размере 213,6 тыс. рублей (в том числе 20,8 тыс. рублей - подписка на периодические издания);
- предоставление доступа к базе данных справочно-поисковой системы "Литрес" в размере 92,5 тыс. рублей;
- перевод в цифровой формат документов библиотечного фонда в размере 20,0 тыс. рублей;
- обновление лицензионного программного обеспечения "Ирбис" в размере 84,0 тыс. рублей;
- предоставление доступа к сети Интернет в размере 123,7 тыс. рублей. 
Исполнение за 2025 год составило 100%.</t>
  </si>
  <si>
    <t xml:space="preserve">Расходы на содержание и обеспечение деятельности подведомственных учреждений МБУ ДО "Детская школа искусств", МАУ "Центр культуры "Югра-презент", МБУ "Централизованная библиотечная система г.Югорска", МБУ "Музей истории и этнографии" составили 378 300,6 тыс. рублей. Фактические расходы на организацию и проведение культурно-досуговых, информационно - образовательных (просветительских), массовых мероприятий направлены средства составили 6 242,8 тыс. рублей. На развитие материально-технической базы МАУ "Центр культуры "Югра-презент" (приобретение мебели для гостиного зала, ул. Спортивная, д. 6) направлены средства в размере 500,0 тыс. рублей. Расходы на устранение предписаний надзорных органов (огнезащитная пропитка деревянных и железных конструкций сцены МАУ «Центр культуры «Югра-презент») составили 449,0 тыс. рублей. На выполнение текущего ремонта кровли входной группы и холла дискотечного зала МАУ «Центр культуры «Югра-презент» (ул. Спортивная, д. 6) направлены средства в размере 600,5 тыс. рублей. Фактические расходы на реализацию мероприятий в сфере доступной среды (приобретение систем субтитрирования и тифлокомментирования МАУ "Центр культуры "Югра-презент") составили 400,0 тыс. рублей. На реализацию наказов избирателей депутатам Думы Ханты-Мансийского автономного округа - Югры направлены средства в размере 2 732,3 тыс. рублей, в том числе:
МАУ "Центр культуры "Югра-презент":
- услуги приглашенного спикера в рамках III форума "Женское движение "Единой России" в г.Югорске на сумму 50,0 тыс. рублей;
- приобретение мебели для оборудования конференц-зала на сумму 370,0 тыс. рублей;
- организация и проведение Дня молодежи на сумму 100,0 тыс. рублей;
- приобретение сценических костюмов на сумму 510,0 тыс. рублей;
- приобретение светового оборудования на сумму 250,0 тыс. рублей;
МБУ "Централизованная библиотечная система г.Югорска":
- издание книги "Достучаться до правды" на сумму 150,0 тыс. рублей;
- пополнение библиотечного фонда на сумму 411,3 тыс. рублей;
- приобретение компьютерной техники, оргтехники на сумму 381,0 тыс. рублей. 
МБУ "Музей истории и этнографии" на выполнение реставрационных работ на территории музея под открытым небом "Суеват пауль" на сумму 260,0 тыс. рублей.
МБУ ДО "Детская школа искусств" на приобретение информационной сенсорной стойки на сумму 250,0 тыс. рублей.
Фактические расходы за 2025 год составили 389 225,2 тыс. рублей (98,12%). </t>
  </si>
  <si>
    <t>/                 Ефимов Р.А.</t>
  </si>
  <si>
    <t>Бушуева Н.П., директор Департамента финансов администрации города Югорска</t>
  </si>
  <si>
    <t>Ю-П - 91,1
ЦБС - 91,0
Музей - 93,1
ДШИ - 82,5</t>
  </si>
  <si>
    <t>Уровень удовлетворенности граждан работой государственных и муниципальных организаций культуры, искусства и народного творчества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</si>
</sst>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_₽"/>
    <numFmt numFmtId="165" formatCode="0.000"/>
    <numFmt numFmtId="166" formatCode="#,##0.0\ _₽"/>
    <numFmt numFmtId="167" formatCode="#,##0.0"/>
  </numFmts>
  <fonts count="29" x14ac:knownFonts="1">
    <font>
      <sz val="11"/>
      <color theme="1"/>
      <name val="Calibri"/>
      <family val="2"/>
      <scheme val="minor"/>
    </font>
    <font>
      <sz val="13"/>
      <color theme="1"/>
      <name val="Calibri"/>
      <family val="2"/>
      <charset val="204"/>
      <scheme val="minor"/>
    </font>
    <font>
      <sz val="11"/>
      <color theme="1"/>
      <name val="Calibri"/>
      <family val="2"/>
      <charset val="204"/>
      <scheme val="minor"/>
    </font>
    <font>
      <sz val="14"/>
      <color theme="1"/>
      <name val="PT Astra Serif"/>
      <family val="1"/>
      <charset val="204"/>
    </font>
    <font>
      <sz val="13"/>
      <color rgb="FF000000"/>
      <name val="PT Astra Serif"/>
      <family val="1"/>
      <charset val="204"/>
    </font>
    <font>
      <i/>
      <sz val="13"/>
      <color rgb="FF000000"/>
      <name val="PT Astra Serif"/>
      <family val="1"/>
      <charset val="204"/>
    </font>
    <font>
      <sz val="7"/>
      <color theme="1"/>
      <name val="Times New Roman"/>
      <family val="1"/>
      <charset val="204"/>
    </font>
    <font>
      <sz val="13"/>
      <color theme="1"/>
      <name val="PT Astra Serif"/>
      <family val="1"/>
      <charset val="204"/>
    </font>
    <font>
      <sz val="10"/>
      <color rgb="FF000000"/>
      <name val="PT Astra Serif"/>
      <family val="1"/>
      <charset val="204"/>
    </font>
    <font>
      <sz val="11"/>
      <color rgb="FF000000"/>
      <name val="PT Astra Serif"/>
      <family val="1"/>
      <charset val="204"/>
    </font>
    <font>
      <sz val="12"/>
      <color rgb="FF000000"/>
      <name val="PT Astra Serif"/>
      <family val="1"/>
      <charset val="204"/>
    </font>
    <font>
      <b/>
      <sz val="12"/>
      <color rgb="FFFF0000"/>
      <name val="PT Astra Serif"/>
      <family val="1"/>
      <charset val="204"/>
    </font>
    <font>
      <sz val="12"/>
      <color rgb="FFFF0000"/>
      <name val="PT Astra Serif"/>
      <family val="1"/>
      <charset val="204"/>
    </font>
    <font>
      <sz val="11"/>
      <color theme="1"/>
      <name val="PT Astra Serif"/>
      <family val="1"/>
      <charset val="204"/>
    </font>
    <font>
      <sz val="11"/>
      <color rgb="FFFF0000"/>
      <name val="PT Astra Serif"/>
      <family val="1"/>
      <charset val="204"/>
    </font>
    <font>
      <sz val="14"/>
      <name val="PT Astra Serif"/>
      <family val="1"/>
      <charset val="204"/>
    </font>
    <font>
      <sz val="12"/>
      <color theme="1"/>
      <name val="PT Astra Serif"/>
      <family val="1"/>
      <charset val="204"/>
    </font>
    <font>
      <b/>
      <sz val="11"/>
      <color theme="1"/>
      <name val="PT Astra Serif"/>
      <family val="1"/>
      <charset val="204"/>
    </font>
    <font>
      <sz val="13"/>
      <name val="PT Astra Serif"/>
      <family val="1"/>
      <charset val="204"/>
    </font>
    <font>
      <sz val="13"/>
      <name val="Calibri"/>
      <family val="2"/>
      <charset val="204"/>
      <scheme val="minor"/>
    </font>
    <font>
      <sz val="11"/>
      <name val="PT Astra Serif"/>
      <family val="1"/>
      <charset val="204"/>
    </font>
    <font>
      <sz val="11"/>
      <name val="Calibri"/>
      <family val="2"/>
      <scheme val="minor"/>
    </font>
    <font>
      <sz val="10"/>
      <name val="Arial"/>
    </font>
    <font>
      <sz val="12"/>
      <name val="Times New Roman"/>
      <family val="1"/>
      <charset val="204"/>
    </font>
    <font>
      <sz val="11"/>
      <name val="Times New Roman"/>
      <family val="1"/>
      <charset val="204"/>
    </font>
    <font>
      <sz val="10"/>
      <name val="Arial"/>
      <family val="2"/>
      <charset val="204"/>
    </font>
    <font>
      <b/>
      <sz val="12"/>
      <name val="PT Astra Serif"/>
      <family val="1"/>
      <charset val="204"/>
    </font>
    <font>
      <sz val="12"/>
      <name val="PT Astra Serif"/>
      <family val="1"/>
      <charset val="204"/>
    </font>
    <font>
      <sz val="10"/>
      <name val="PT Astra Serif"/>
      <family val="1"/>
      <charset val="204"/>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2" fillId="0" borderId="0"/>
    <xf numFmtId="0" fontId="22" fillId="0" borderId="0"/>
  </cellStyleXfs>
  <cellXfs count="196">
    <xf numFmtId="0" fontId="0" fillId="0" borderId="0" xfId="0"/>
    <xf numFmtId="0" fontId="4" fillId="0" borderId="1" xfId="0" applyFont="1" applyBorder="1" applyAlignment="1">
      <alignment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8"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top"/>
    </xf>
    <xf numFmtId="0" fontId="2" fillId="0" borderId="0" xfId="0" applyFont="1" applyBorder="1"/>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0" xfId="0" applyFont="1"/>
    <xf numFmtId="0" fontId="14" fillId="0" borderId="0" xfId="0" applyFont="1" applyAlignment="1">
      <alignment horizontal="center" wrapText="1"/>
    </xf>
    <xf numFmtId="0" fontId="16" fillId="0" borderId="1" xfId="0" applyFont="1" applyBorder="1" applyAlignment="1">
      <alignment horizontal="center" vertical="center" wrapText="1"/>
    </xf>
    <xf numFmtId="16" fontId="10"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6" fillId="0" borderId="1" xfId="0" applyFont="1" applyBorder="1" applyAlignment="1">
      <alignment horizontal="center" wrapText="1"/>
    </xf>
    <xf numFmtId="0" fontId="16" fillId="2" borderId="1" xfId="0" applyFont="1" applyFill="1" applyBorder="1" applyAlignment="1">
      <alignment horizontal="center" vertical="center"/>
    </xf>
    <xf numFmtId="0" fontId="3" fillId="0" borderId="0" xfId="0" applyFont="1"/>
    <xf numFmtId="0" fontId="13" fillId="0" borderId="0" xfId="1" applyFont="1"/>
    <xf numFmtId="164" fontId="13" fillId="0" borderId="1" xfId="1" applyNumberFormat="1" applyFont="1" applyBorder="1" applyAlignment="1">
      <alignment horizontal="center"/>
    </xf>
    <xf numFmtId="164" fontId="13" fillId="0" borderId="0" xfId="1" applyNumberFormat="1" applyFont="1"/>
    <xf numFmtId="164" fontId="14" fillId="0" borderId="0" xfId="1" applyNumberFormat="1" applyFont="1" applyFill="1"/>
    <xf numFmtId="0" fontId="17" fillId="3" borderId="1" xfId="1" applyFont="1" applyFill="1" applyBorder="1" applyAlignment="1">
      <alignment horizontal="center" vertical="center"/>
    </xf>
    <xf numFmtId="0" fontId="13" fillId="4" borderId="1" xfId="1" applyFont="1" applyFill="1" applyBorder="1"/>
    <xf numFmtId="0" fontId="13" fillId="0" borderId="1" xfId="1" applyFont="1" applyBorder="1" applyAlignment="1">
      <alignment horizontal="center"/>
    </xf>
    <xf numFmtId="0" fontId="17" fillId="5" borderId="1" xfId="1" applyFont="1" applyFill="1" applyBorder="1"/>
    <xf numFmtId="164" fontId="17" fillId="5" borderId="1" xfId="1" applyNumberFormat="1" applyFont="1" applyFill="1" applyBorder="1" applyAlignment="1">
      <alignment horizontal="center"/>
    </xf>
    <xf numFmtId="0" fontId="17" fillId="5" borderId="1" xfId="1" applyFont="1" applyFill="1" applyBorder="1" applyAlignment="1">
      <alignment horizontal="center"/>
    </xf>
    <xf numFmtId="0" fontId="16" fillId="2" borderId="2" xfId="0" applyFont="1" applyFill="1" applyBorder="1"/>
    <xf numFmtId="165" fontId="10" fillId="0" borderId="1" xfId="0" applyNumberFormat="1"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xf>
    <xf numFmtId="0" fontId="13" fillId="0" borderId="0" xfId="0" applyFont="1" applyBorder="1"/>
    <xf numFmtId="0" fontId="16" fillId="0" borderId="1" xfId="0" applyFont="1" applyFill="1" applyBorder="1"/>
    <xf numFmtId="0" fontId="16" fillId="0" borderId="1" xfId="0" applyFont="1" applyFill="1" applyBorder="1" applyAlignment="1">
      <alignment horizontal="center" vertical="center"/>
    </xf>
    <xf numFmtId="0" fontId="12"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7" fillId="0" borderId="0" xfId="0" applyFont="1" applyBorder="1" applyAlignment="1">
      <alignment horizontal="left" vertical="center" wrapText="1" indent="2"/>
    </xf>
    <xf numFmtId="0" fontId="7" fillId="0" borderId="0" xfId="0" applyFont="1" applyBorder="1" applyAlignment="1">
      <alignment horizontal="center" vertical="center" wrapText="1"/>
    </xf>
    <xf numFmtId="166"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3"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1" fillId="0" borderId="4" xfId="0" applyFont="1" applyBorder="1"/>
    <xf numFmtId="0" fontId="1" fillId="0" borderId="0" xfId="0" applyFont="1" applyBorder="1"/>
    <xf numFmtId="0" fontId="4" fillId="0" borderId="0" xfId="0" applyFont="1" applyAlignment="1">
      <alignment horizontal="center" vertical="center"/>
    </xf>
    <xf numFmtId="0" fontId="1" fillId="0" borderId="0" xfId="0" applyFont="1" applyBorder="1" applyAlignment="1">
      <alignment vertical="center" wrapText="1"/>
    </xf>
    <xf numFmtId="0" fontId="4" fillId="0" borderId="4" xfId="0" applyFont="1" applyBorder="1" applyAlignment="1"/>
    <xf numFmtId="0" fontId="4" fillId="0" borderId="4" xfId="0" applyFont="1" applyBorder="1" applyAlignment="1">
      <alignment horizontal="left" wrapText="1"/>
    </xf>
    <xf numFmtId="0" fontId="4" fillId="0" borderId="0" xfId="0" applyFont="1" applyBorder="1" applyAlignment="1">
      <alignment horizontal="center" vertical="center" wrapText="1"/>
    </xf>
    <xf numFmtId="0" fontId="1" fillId="0" borderId="0" xfId="0" applyFont="1"/>
    <xf numFmtId="0" fontId="4" fillId="0" borderId="4" xfId="0" applyFont="1" applyBorder="1" applyAlignment="1">
      <alignment horizontal="left" vertical="center" wrapText="1"/>
    </xf>
    <xf numFmtId="0" fontId="1" fillId="0" borderId="0" xfId="0" applyFont="1" applyAlignment="1">
      <alignment vertical="top"/>
    </xf>
    <xf numFmtId="0" fontId="1" fillId="0" borderId="0" xfId="0" applyFont="1" applyBorder="1" applyAlignment="1">
      <alignment vertical="top"/>
    </xf>
    <xf numFmtId="0" fontId="4" fillId="0" borderId="4" xfId="0" applyFont="1" applyBorder="1" applyAlignment="1">
      <alignment wrapText="1"/>
    </xf>
    <xf numFmtId="0" fontId="4" fillId="0" borderId="0" xfId="0" applyFont="1" applyBorder="1" applyAlignment="1">
      <alignment wrapText="1"/>
    </xf>
    <xf numFmtId="0" fontId="9" fillId="0" borderId="0" xfId="0" applyFont="1" applyBorder="1" applyAlignment="1">
      <alignment wrapText="1"/>
    </xf>
    <xf numFmtId="0" fontId="0" fillId="0" borderId="0" xfId="0" applyAlignment="1"/>
    <xf numFmtId="0" fontId="18" fillId="0" borderId="0" xfId="0" applyFont="1" applyBorder="1" applyAlignment="1">
      <alignment horizontal="center" vertical="center" wrapText="1"/>
    </xf>
    <xf numFmtId="0" fontId="18" fillId="0" borderId="4" xfId="0" applyFont="1" applyBorder="1" applyAlignment="1">
      <alignment horizontal="center" wrapText="1"/>
    </xf>
    <xf numFmtId="0" fontId="19" fillId="0" borderId="0" xfId="0" applyFont="1"/>
    <xf numFmtId="0" fontId="18" fillId="0" borderId="4" xfId="0" applyFont="1" applyBorder="1" applyAlignment="1">
      <alignment wrapText="1"/>
    </xf>
    <xf numFmtId="0" fontId="20" fillId="0" borderId="0" xfId="0" applyFont="1" applyBorder="1" applyAlignment="1">
      <alignment vertical="center" wrapText="1"/>
    </xf>
    <xf numFmtId="0" fontId="21" fillId="0" borderId="0" xfId="0" applyFont="1"/>
    <xf numFmtId="167" fontId="0" fillId="0" borderId="0" xfId="0" applyNumberFormat="1"/>
    <xf numFmtId="166"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66" fontId="7" fillId="6" borderId="1" xfId="0" applyNumberFormat="1" applyFont="1" applyFill="1" applyBorder="1" applyAlignment="1">
      <alignment horizontal="center" vertical="center" wrapText="1"/>
    </xf>
    <xf numFmtId="0" fontId="22" fillId="0" borderId="0" xfId="2"/>
    <xf numFmtId="0" fontId="23" fillId="0" borderId="0" xfId="2" applyFont="1" applyAlignment="1">
      <alignment horizontal="justify" vertical="center"/>
    </xf>
    <xf numFmtId="0" fontId="23" fillId="0" borderId="4" xfId="2" applyFont="1" applyBorder="1" applyAlignment="1">
      <alignment horizontal="center" vertical="center" wrapText="1"/>
    </xf>
    <xf numFmtId="0" fontId="23" fillId="0" borderId="0" xfId="2" applyFont="1" applyAlignment="1">
      <alignment horizontal="center" vertical="center" wrapText="1"/>
    </xf>
    <xf numFmtId="0" fontId="23" fillId="0" borderId="4" xfId="2" applyFont="1" applyBorder="1" applyAlignment="1">
      <alignment horizontal="left" vertical="center" wrapText="1"/>
    </xf>
    <xf numFmtId="0" fontId="24" fillId="0" borderId="4"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justify" vertical="center" wrapText="1"/>
    </xf>
    <xf numFmtId="0" fontId="27" fillId="0" borderId="10"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5" xfId="2" applyFont="1" applyBorder="1" applyAlignment="1">
      <alignment horizontal="center" vertical="center" wrapText="1"/>
    </xf>
    <xf numFmtId="0" fontId="27" fillId="0" borderId="16" xfId="2" applyFont="1" applyBorder="1" applyAlignment="1">
      <alignment horizontal="center" vertical="center" wrapText="1"/>
    </xf>
    <xf numFmtId="0" fontId="27" fillId="0" borderId="14" xfId="2" applyFont="1" applyBorder="1" applyAlignment="1">
      <alignment vertical="center" wrapText="1"/>
    </xf>
    <xf numFmtId="0" fontId="27" fillId="0" borderId="16" xfId="2" applyFont="1" applyBorder="1" applyAlignment="1">
      <alignment vertical="center" wrapText="1"/>
    </xf>
    <xf numFmtId="0" fontId="27" fillId="0" borderId="21" xfId="2" applyFont="1" applyBorder="1" applyAlignment="1">
      <alignment vertical="center" wrapText="1"/>
    </xf>
    <xf numFmtId="0" fontId="27" fillId="0" borderId="16" xfId="2" applyFont="1" applyBorder="1" applyAlignment="1">
      <alignment horizontal="justify" vertical="center" wrapText="1"/>
    </xf>
    <xf numFmtId="0" fontId="27" fillId="6" borderId="16" xfId="2" applyFont="1" applyFill="1" applyBorder="1" applyAlignment="1">
      <alignment horizontal="justify" vertical="top" wrapText="1"/>
    </xf>
    <xf numFmtId="0" fontId="27" fillId="0" borderId="9" xfId="2" applyFont="1" applyBorder="1" applyAlignment="1">
      <alignment horizontal="center" vertical="center" wrapText="1"/>
    </xf>
    <xf numFmtId="0" fontId="27" fillId="0" borderId="21" xfId="2" applyFont="1" applyBorder="1" applyAlignment="1">
      <alignment horizontal="center" vertical="center" wrapText="1"/>
    </xf>
    <xf numFmtId="0" fontId="23" fillId="0" borderId="4" xfId="2" applyFont="1" applyBorder="1" applyAlignment="1">
      <alignment horizontal="center" wrapText="1"/>
    </xf>
    <xf numFmtId="0" fontId="23" fillId="0" borderId="0" xfId="2" applyFont="1" applyAlignment="1">
      <alignment horizontal="center" vertical="top" wrapText="1"/>
    </xf>
    <xf numFmtId="4" fontId="27" fillId="0" borderId="14" xfId="2" applyNumberFormat="1" applyFont="1" applyBorder="1" applyAlignment="1">
      <alignment horizontal="center" vertical="center" wrapText="1"/>
    </xf>
    <xf numFmtId="0" fontId="27" fillId="0" borderId="14" xfId="2" applyFont="1" applyFill="1" applyBorder="1" applyAlignment="1">
      <alignment horizontal="center" vertical="center" wrapText="1"/>
    </xf>
    <xf numFmtId="0" fontId="27" fillId="0" borderId="16" xfId="2" applyFont="1" applyFill="1" applyBorder="1" applyAlignment="1">
      <alignment horizontal="center" vertical="center" wrapText="1"/>
    </xf>
    <xf numFmtId="0" fontId="27" fillId="0" borderId="14" xfId="2" applyFont="1" applyBorder="1" applyAlignment="1">
      <alignment horizontal="center" vertical="center" wrapText="1"/>
    </xf>
    <xf numFmtId="4" fontId="27" fillId="0" borderId="16" xfId="2" applyNumberFormat="1" applyFont="1" applyBorder="1" applyAlignment="1">
      <alignment horizontal="center" vertical="center" wrapText="1"/>
    </xf>
    <xf numFmtId="4" fontId="22" fillId="0" borderId="0" xfId="2" applyNumberFormat="1"/>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Alignment="1">
      <alignment vertical="center" wrapText="1"/>
    </xf>
    <xf numFmtId="3" fontId="16"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5" fillId="0" borderId="1" xfId="0" applyFont="1" applyBorder="1" applyAlignment="1">
      <alignment vertical="center" wrapText="1"/>
    </xf>
    <xf numFmtId="0" fontId="3" fillId="0" borderId="0" xfId="0" applyFont="1" applyFill="1" applyAlignment="1">
      <alignment horizontal="left"/>
    </xf>
    <xf numFmtId="0" fontId="12" fillId="2" borderId="0" xfId="0" applyFont="1" applyFill="1" applyBorder="1" applyAlignment="1">
      <alignment horizontal="center"/>
    </xf>
    <xf numFmtId="0" fontId="5" fillId="0" borderId="1" xfId="0" applyFont="1" applyFill="1" applyBorder="1" applyAlignment="1">
      <alignment vertical="center" wrapText="1"/>
    </xf>
    <xf numFmtId="0" fontId="16" fillId="0" borderId="8" xfId="0" applyFont="1" applyBorder="1" applyAlignment="1">
      <alignment horizontal="left"/>
    </xf>
    <xf numFmtId="0" fontId="3" fillId="2" borderId="0" xfId="0" applyFont="1" applyFill="1" applyAlignment="1">
      <alignment horizontal="left"/>
    </xf>
    <xf numFmtId="0" fontId="10" fillId="0" borderId="1" xfId="0" applyFont="1" applyBorder="1" applyAlignment="1">
      <alignment horizontal="center" vertical="center" wrapText="1"/>
    </xf>
    <xf numFmtId="0" fontId="15" fillId="0" borderId="0" xfId="0" applyFont="1" applyAlignment="1">
      <alignment horizontal="center" vertical="center"/>
    </xf>
    <xf numFmtId="0" fontId="16"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7" fillId="0" borderId="1" xfId="0" applyFont="1" applyBorder="1" applyAlignment="1">
      <alignment horizontal="center" vertical="center" wrapText="1"/>
    </xf>
    <xf numFmtId="0" fontId="4" fillId="0" borderId="4" xfId="0" applyFont="1" applyBorder="1" applyAlignment="1">
      <alignment horizontal="left"/>
    </xf>
    <xf numFmtId="0" fontId="4" fillId="0" borderId="4" xfId="0" applyFont="1" applyBorder="1" applyAlignment="1">
      <alignment horizontal="center"/>
    </xf>
    <xf numFmtId="0" fontId="7" fillId="0" borderId="4" xfId="0" applyFont="1" applyBorder="1" applyAlignment="1">
      <alignment horizontal="center"/>
    </xf>
    <xf numFmtId="0" fontId="4" fillId="0" borderId="4" xfId="0" applyFont="1" applyBorder="1" applyAlignment="1">
      <alignment horizontal="center" wrapText="1"/>
    </xf>
    <xf numFmtId="0" fontId="7" fillId="6"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0" borderId="0" xfId="0" applyNumberFormat="1" applyFont="1" applyAlignment="1">
      <alignment horizontal="center" wrapText="1"/>
    </xf>
    <xf numFmtId="0" fontId="3" fillId="0" borderId="0" xfId="0" applyNumberFormat="1" applyFont="1" applyAlignment="1">
      <alignment horizontal="center" vertical="center" wrapText="1"/>
    </xf>
    <xf numFmtId="0" fontId="23" fillId="0" borderId="0" xfId="2" applyFont="1" applyAlignment="1">
      <alignment horizontal="justify" vertical="center" wrapText="1"/>
    </xf>
    <xf numFmtId="0" fontId="23" fillId="0" borderId="4" xfId="2" applyFont="1" applyBorder="1" applyAlignment="1">
      <alignment horizontal="left" wrapText="1"/>
    </xf>
    <xf numFmtId="0" fontId="25" fillId="0" borderId="4" xfId="2" applyFont="1" applyBorder="1" applyAlignment="1">
      <alignment horizontal="left" wrapText="1"/>
    </xf>
    <xf numFmtId="0" fontId="23" fillId="0" borderId="4" xfId="2" applyFont="1" applyBorder="1" applyAlignment="1">
      <alignment horizontal="center" wrapText="1"/>
    </xf>
    <xf numFmtId="0" fontId="23" fillId="0" borderId="0" xfId="2" applyFont="1" applyBorder="1" applyAlignment="1">
      <alignment horizontal="center" vertical="center" wrapText="1"/>
    </xf>
    <xf numFmtId="0" fontId="23" fillId="0" borderId="0" xfId="2" applyFont="1" applyAlignment="1">
      <alignment vertical="center" wrapText="1"/>
    </xf>
    <xf numFmtId="0" fontId="27" fillId="0" borderId="12" xfId="2" applyFont="1" applyBorder="1" applyAlignment="1">
      <alignment vertical="center" wrapText="1"/>
    </xf>
    <xf numFmtId="0" fontId="27" fillId="0" borderId="13" xfId="2" applyFont="1" applyBorder="1" applyAlignment="1">
      <alignment vertical="center" wrapText="1"/>
    </xf>
    <xf numFmtId="0" fontId="27" fillId="0" borderId="14" xfId="2" applyFont="1" applyBorder="1" applyAlignment="1">
      <alignment vertical="center" wrapText="1"/>
    </xf>
    <xf numFmtId="0" fontId="27" fillId="0" borderId="10" xfId="2" applyFont="1" applyBorder="1" applyAlignment="1">
      <alignment vertical="center" wrapText="1"/>
    </xf>
    <xf numFmtId="0" fontId="27" fillId="0" borderId="17" xfId="2" applyFont="1" applyBorder="1" applyAlignment="1">
      <alignment vertical="center" wrapText="1"/>
    </xf>
    <xf numFmtId="0" fontId="27" fillId="0" borderId="15" xfId="2" applyFont="1" applyBorder="1" applyAlignment="1">
      <alignment vertical="center" wrapText="1"/>
    </xf>
    <xf numFmtId="0" fontId="23" fillId="0" borderId="0" xfId="2" applyFont="1" applyBorder="1" applyAlignment="1">
      <alignment horizontal="center" vertical="top" wrapText="1"/>
    </xf>
    <xf numFmtId="0" fontId="23" fillId="0" borderId="4" xfId="2" applyFont="1" applyBorder="1" applyAlignment="1">
      <alignment horizontal="center" vertical="center" wrapText="1"/>
    </xf>
    <xf numFmtId="0" fontId="27" fillId="0" borderId="18" xfId="2" applyFont="1" applyBorder="1" applyAlignment="1">
      <alignment vertical="center" wrapText="1"/>
    </xf>
    <xf numFmtId="0" fontId="27" fillId="0" borderId="11" xfId="2" applyFont="1" applyBorder="1" applyAlignment="1">
      <alignment vertical="center" wrapText="1"/>
    </xf>
    <xf numFmtId="0" fontId="27" fillId="0" borderId="19" xfId="2" applyFont="1" applyBorder="1" applyAlignment="1">
      <alignment vertical="center" wrapText="1"/>
    </xf>
    <xf numFmtId="0" fontId="27" fillId="0" borderId="20" xfId="2" applyFont="1" applyBorder="1" applyAlignment="1">
      <alignment vertical="center" wrapText="1"/>
    </xf>
    <xf numFmtId="0" fontId="27" fillId="0" borderId="22" xfId="2" applyFont="1" applyBorder="1" applyAlignment="1">
      <alignment vertical="center" wrapText="1"/>
    </xf>
    <xf numFmtId="0" fontId="27" fillId="0" borderId="16" xfId="2" applyFont="1" applyBorder="1" applyAlignment="1">
      <alignment vertical="center" wrapText="1"/>
    </xf>
    <xf numFmtId="0" fontId="27" fillId="0" borderId="9" xfId="2" applyFont="1" applyBorder="1" applyAlignment="1">
      <alignment vertical="center" wrapText="1"/>
    </xf>
    <xf numFmtId="0" fontId="27" fillId="6" borderId="10" xfId="2" applyFont="1" applyFill="1" applyBorder="1" applyAlignment="1">
      <alignment horizontal="center" vertical="center" wrapText="1"/>
    </xf>
    <xf numFmtId="0" fontId="27" fillId="6" borderId="17" xfId="2" applyFont="1" applyFill="1" applyBorder="1" applyAlignment="1">
      <alignment horizontal="center" vertical="center" wrapText="1"/>
    </xf>
    <xf numFmtId="0" fontId="27" fillId="6" borderId="15" xfId="2" applyFont="1" applyFill="1" applyBorder="1" applyAlignment="1">
      <alignment horizontal="center" vertical="center" wrapText="1"/>
    </xf>
    <xf numFmtId="0" fontId="27" fillId="0" borderId="10" xfId="2" applyFont="1" applyBorder="1" applyAlignment="1">
      <alignment horizontal="center" vertical="center" wrapText="1"/>
    </xf>
    <xf numFmtId="0" fontId="28" fillId="0" borderId="17" xfId="2" applyFont="1" applyBorder="1" applyAlignment="1">
      <alignment horizontal="center" vertical="center" wrapText="1"/>
    </xf>
    <xf numFmtId="0" fontId="28" fillId="0" borderId="15" xfId="2" applyFont="1" applyBorder="1" applyAlignment="1">
      <alignment horizontal="center" vertical="center" wrapText="1"/>
    </xf>
    <xf numFmtId="0" fontId="27" fillId="6" borderId="10" xfId="2" applyFont="1" applyFill="1" applyBorder="1" applyAlignment="1">
      <alignment horizontal="left" vertical="center" wrapText="1"/>
    </xf>
    <xf numFmtId="0" fontId="27" fillId="6" borderId="17" xfId="2" applyFont="1" applyFill="1" applyBorder="1" applyAlignment="1">
      <alignment horizontal="left" vertical="center" wrapText="1"/>
    </xf>
    <xf numFmtId="0" fontId="27" fillId="6" borderId="15" xfId="2" applyFont="1" applyFill="1" applyBorder="1" applyAlignment="1">
      <alignment horizontal="left" vertical="center" wrapText="1"/>
    </xf>
    <xf numFmtId="0" fontId="26" fillId="0" borderId="9" xfId="2" applyFont="1" applyBorder="1" applyAlignment="1">
      <alignment horizontal="center" vertical="center" wrapText="1"/>
    </xf>
    <xf numFmtId="0" fontId="26" fillId="0" borderId="9" xfId="2" applyFont="1" applyBorder="1" applyAlignment="1">
      <alignment horizontal="center" vertical="center"/>
    </xf>
    <xf numFmtId="0" fontId="27" fillId="0" borderId="15"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13" xfId="2" applyFont="1" applyBorder="1" applyAlignment="1">
      <alignment horizontal="center" vertical="center" wrapText="1"/>
    </xf>
    <xf numFmtId="0" fontId="27" fillId="0" borderId="14" xfId="2" applyFont="1" applyBorder="1" applyAlignment="1">
      <alignment horizontal="center" vertical="center" wrapText="1"/>
    </xf>
    <xf numFmtId="0" fontId="27" fillId="0" borderId="17" xfId="2" applyFont="1" applyBorder="1" applyAlignment="1">
      <alignment horizontal="center" vertical="center" wrapText="1"/>
    </xf>
    <xf numFmtId="0" fontId="17" fillId="3" borderId="1" xfId="1" applyFont="1" applyFill="1" applyBorder="1" applyAlignment="1">
      <alignment horizontal="center" vertical="center"/>
    </xf>
    <xf numFmtId="0" fontId="17" fillId="0" borderId="0" xfId="1" applyFont="1" applyAlignment="1">
      <alignment horizontal="center"/>
    </xf>
    <xf numFmtId="0" fontId="17" fillId="3" borderId="1" xfId="1"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view="pageBreakPreview" zoomScale="55" zoomScaleNormal="70" zoomScaleSheetLayoutView="55" workbookViewId="0">
      <selection activeCell="N1" sqref="N1:N1048576"/>
    </sheetView>
  </sheetViews>
  <sheetFormatPr defaultRowHeight="13.8" x14ac:dyDescent="0.25"/>
  <cols>
    <col min="1" max="1" width="8.88671875" style="16"/>
    <col min="2" max="2" width="21.88671875" style="16" customWidth="1"/>
    <col min="3" max="3" width="15.44140625" style="16" customWidth="1"/>
    <col min="4" max="4" width="13.109375" style="16" customWidth="1"/>
    <col min="5" max="5" width="20.33203125" style="16" customWidth="1"/>
    <col min="6" max="8" width="12.33203125" style="16" customWidth="1"/>
    <col min="9" max="10" width="17.88671875" style="16" customWidth="1"/>
    <col min="11" max="12" width="16.6640625" style="16" customWidth="1"/>
    <col min="13" max="13" width="23.6640625" style="16" customWidth="1"/>
    <col min="14" max="14" width="18.6640625" style="16" hidden="1" customWidth="1"/>
    <col min="15" max="15" width="15.5546875" style="16" customWidth="1"/>
    <col min="16" max="16384" width="8.88671875" style="16"/>
  </cols>
  <sheetData>
    <row r="1" spans="1:14" ht="18" x14ac:dyDescent="0.25">
      <c r="A1" s="121" t="s">
        <v>40</v>
      </c>
      <c r="B1" s="121"/>
      <c r="C1" s="121"/>
      <c r="D1" s="121"/>
      <c r="E1" s="121"/>
      <c r="F1" s="121"/>
      <c r="G1" s="121"/>
      <c r="H1" s="121"/>
      <c r="I1" s="121"/>
      <c r="J1" s="121"/>
      <c r="K1" s="121"/>
      <c r="L1" s="121"/>
      <c r="M1" s="121"/>
    </row>
    <row r="2" spans="1:14" ht="18" x14ac:dyDescent="0.25">
      <c r="A2" s="121" t="s">
        <v>41</v>
      </c>
      <c r="B2" s="121"/>
      <c r="C2" s="121"/>
      <c r="D2" s="121"/>
      <c r="E2" s="121"/>
      <c r="F2" s="121"/>
      <c r="G2" s="121"/>
      <c r="H2" s="121"/>
      <c r="I2" s="121"/>
      <c r="J2" s="121"/>
      <c r="K2" s="121"/>
      <c r="L2" s="121"/>
      <c r="M2" s="121"/>
    </row>
    <row r="3" spans="1:14" ht="18" x14ac:dyDescent="0.25">
      <c r="A3" s="121" t="s">
        <v>149</v>
      </c>
      <c r="B3" s="121"/>
      <c r="C3" s="121"/>
      <c r="D3" s="121"/>
      <c r="E3" s="121"/>
      <c r="F3" s="121"/>
      <c r="G3" s="121"/>
      <c r="H3" s="121"/>
      <c r="I3" s="121"/>
      <c r="J3" s="121"/>
      <c r="K3" s="121"/>
      <c r="L3" s="121"/>
      <c r="M3" s="121"/>
    </row>
    <row r="4" spans="1:14" ht="18" x14ac:dyDescent="0.25">
      <c r="A4" s="113"/>
    </row>
    <row r="5" spans="1:14" ht="18" x14ac:dyDescent="0.25">
      <c r="A5" s="121" t="s">
        <v>0</v>
      </c>
      <c r="B5" s="121"/>
      <c r="C5" s="121"/>
      <c r="D5" s="121"/>
      <c r="E5" s="121"/>
      <c r="F5" s="121"/>
      <c r="G5" s="121"/>
      <c r="H5" s="121"/>
      <c r="I5" s="121"/>
      <c r="J5" s="121"/>
      <c r="K5" s="121"/>
      <c r="L5" s="121"/>
      <c r="M5" s="121"/>
    </row>
    <row r="7" spans="1:14" s="40" customFormat="1" ht="84" customHeight="1" x14ac:dyDescent="0.25">
      <c r="A7" s="123" t="s">
        <v>1</v>
      </c>
      <c r="B7" s="123" t="s">
        <v>2</v>
      </c>
      <c r="C7" s="123" t="s">
        <v>3</v>
      </c>
      <c r="D7" s="123" t="s">
        <v>10</v>
      </c>
      <c r="E7" s="123" t="s">
        <v>11</v>
      </c>
      <c r="F7" s="122" t="s">
        <v>12</v>
      </c>
      <c r="G7" s="122"/>
      <c r="H7" s="122"/>
      <c r="I7" s="123" t="s">
        <v>13</v>
      </c>
      <c r="J7" s="123" t="s">
        <v>14</v>
      </c>
      <c r="K7" s="122" t="s">
        <v>4</v>
      </c>
      <c r="L7" s="122"/>
      <c r="M7" s="123" t="s">
        <v>15</v>
      </c>
    </row>
    <row r="8" spans="1:14" ht="37.5" customHeight="1" x14ac:dyDescent="0.25">
      <c r="A8" s="124"/>
      <c r="B8" s="124"/>
      <c r="C8" s="124"/>
      <c r="D8" s="124"/>
      <c r="E8" s="124"/>
      <c r="F8" s="115" t="s">
        <v>48</v>
      </c>
      <c r="G8" s="115" t="s">
        <v>47</v>
      </c>
      <c r="H8" s="115" t="s">
        <v>46</v>
      </c>
      <c r="I8" s="124"/>
      <c r="J8" s="124"/>
      <c r="K8" s="115" t="s">
        <v>5</v>
      </c>
      <c r="L8" s="115" t="s">
        <v>6</v>
      </c>
      <c r="M8" s="124"/>
    </row>
    <row r="9" spans="1:14" ht="16.8" x14ac:dyDescent="0.25">
      <c r="A9" s="114">
        <v>1</v>
      </c>
      <c r="B9" s="114">
        <v>2</v>
      </c>
      <c r="C9" s="114">
        <v>3</v>
      </c>
      <c r="D9" s="114">
        <v>4</v>
      </c>
      <c r="E9" s="114">
        <v>5</v>
      </c>
      <c r="F9" s="114">
        <v>6</v>
      </c>
      <c r="G9" s="114">
        <v>7</v>
      </c>
      <c r="H9" s="114">
        <v>8</v>
      </c>
      <c r="I9" s="114">
        <v>9</v>
      </c>
      <c r="J9" s="114">
        <v>10</v>
      </c>
      <c r="K9" s="114">
        <v>11</v>
      </c>
      <c r="L9" s="114">
        <v>12</v>
      </c>
      <c r="M9" s="114">
        <v>13</v>
      </c>
    </row>
    <row r="10" spans="1:14" ht="35.4" customHeight="1" x14ac:dyDescent="0.25">
      <c r="A10" s="127" t="s">
        <v>42</v>
      </c>
      <c r="B10" s="127"/>
      <c r="C10" s="127"/>
      <c r="D10" s="127"/>
      <c r="E10" s="127"/>
      <c r="F10" s="127"/>
      <c r="G10" s="127"/>
      <c r="H10" s="127"/>
      <c r="I10" s="127"/>
      <c r="J10" s="127"/>
      <c r="K10" s="127"/>
      <c r="L10" s="127"/>
      <c r="M10" s="127"/>
    </row>
    <row r="11" spans="1:14" ht="64.95" customHeight="1" x14ac:dyDescent="0.25">
      <c r="A11" s="114" t="s">
        <v>7</v>
      </c>
      <c r="B11" s="49" t="s">
        <v>43</v>
      </c>
      <c r="C11" s="114" t="s">
        <v>44</v>
      </c>
      <c r="D11" s="114" t="s">
        <v>45</v>
      </c>
      <c r="E11" s="114">
        <v>530</v>
      </c>
      <c r="F11" s="114">
        <v>504</v>
      </c>
      <c r="G11" s="114">
        <v>530</v>
      </c>
      <c r="H11" s="114">
        <v>613</v>
      </c>
      <c r="I11" s="114">
        <v>703</v>
      </c>
      <c r="J11" s="47">
        <v>703</v>
      </c>
      <c r="K11" s="114">
        <f>J11-I11</f>
        <v>0</v>
      </c>
      <c r="L11" s="48">
        <f>J11/I11*100</f>
        <v>100</v>
      </c>
      <c r="M11" s="49" t="s">
        <v>139</v>
      </c>
    </row>
    <row r="12" spans="1:14" ht="168" x14ac:dyDescent="0.25">
      <c r="A12" s="114" t="s">
        <v>8</v>
      </c>
      <c r="B12" s="49" t="s">
        <v>193</v>
      </c>
      <c r="C12" s="114" t="s">
        <v>44</v>
      </c>
      <c r="D12" s="114" t="s">
        <v>50</v>
      </c>
      <c r="E12" s="114">
        <v>84.7</v>
      </c>
      <c r="F12" s="47">
        <v>85.3</v>
      </c>
      <c r="G12" s="47">
        <v>84.7</v>
      </c>
      <c r="H12" s="47">
        <v>88</v>
      </c>
      <c r="I12" s="47">
        <v>85.3</v>
      </c>
      <c r="J12" s="47">
        <v>89.4</v>
      </c>
      <c r="K12" s="114">
        <f t="shared" ref="K12:K13" si="0">J12-I12</f>
        <v>4.1000000000000085</v>
      </c>
      <c r="L12" s="48">
        <f t="shared" ref="L12:L13" si="1">J12/I12*100</f>
        <v>104.80656506447832</v>
      </c>
      <c r="M12" s="49" t="s">
        <v>139</v>
      </c>
      <c r="N12" s="116" t="s">
        <v>192</v>
      </c>
    </row>
    <row r="13" spans="1:14" ht="151.19999999999999" x14ac:dyDescent="0.25">
      <c r="A13" s="114" t="s">
        <v>52</v>
      </c>
      <c r="B13" s="49" t="s">
        <v>51</v>
      </c>
      <c r="C13" s="114" t="s">
        <v>44</v>
      </c>
      <c r="D13" s="114" t="s">
        <v>50</v>
      </c>
      <c r="E13" s="114">
        <v>83.3</v>
      </c>
      <c r="F13" s="114">
        <v>83.3</v>
      </c>
      <c r="G13" s="114">
        <v>83.3</v>
      </c>
      <c r="H13" s="114">
        <v>83.3</v>
      </c>
      <c r="I13" s="114">
        <v>83.3</v>
      </c>
      <c r="J13" s="114">
        <v>83.3</v>
      </c>
      <c r="K13" s="114">
        <f t="shared" si="0"/>
        <v>0</v>
      </c>
      <c r="L13" s="48">
        <f t="shared" si="1"/>
        <v>100</v>
      </c>
      <c r="M13" s="49" t="s">
        <v>139</v>
      </c>
    </row>
    <row r="14" spans="1:14" ht="50.4" x14ac:dyDescent="0.25">
      <c r="A14" s="114"/>
      <c r="B14" s="1" t="s">
        <v>9</v>
      </c>
      <c r="C14" s="114"/>
      <c r="D14" s="114"/>
      <c r="E14" s="114"/>
      <c r="F14" s="114"/>
      <c r="G14" s="114"/>
      <c r="H14" s="114"/>
      <c r="I14" s="114"/>
      <c r="J14" s="57"/>
      <c r="K14" s="57"/>
      <c r="L14" s="58">
        <f>(L13+L12+L11)/3</f>
        <v>101.60218835482611</v>
      </c>
      <c r="M14" s="57"/>
    </row>
    <row r="16" spans="1:14" ht="78.599999999999994" customHeight="1" x14ac:dyDescent="0.25">
      <c r="A16" s="125" t="s">
        <v>108</v>
      </c>
      <c r="B16" s="126"/>
      <c r="C16" s="126"/>
      <c r="D16" s="126"/>
      <c r="E16" s="126"/>
      <c r="F16" s="126"/>
      <c r="G16" s="126"/>
      <c r="H16" s="126"/>
      <c r="I16" s="126"/>
      <c r="J16" s="126"/>
      <c r="K16" s="126"/>
      <c r="L16" s="126"/>
      <c r="M16" s="126"/>
    </row>
  </sheetData>
  <mergeCells count="16">
    <mergeCell ref="A16:M16"/>
    <mergeCell ref="M7:M8"/>
    <mergeCell ref="J7:J8"/>
    <mergeCell ref="I7:I8"/>
    <mergeCell ref="E7:E8"/>
    <mergeCell ref="A10:M10"/>
    <mergeCell ref="A1:M1"/>
    <mergeCell ref="A2:M2"/>
    <mergeCell ref="A3:M3"/>
    <mergeCell ref="A5:M5"/>
    <mergeCell ref="K7:L7"/>
    <mergeCell ref="F7:H7"/>
    <mergeCell ref="D7:D8"/>
    <mergeCell ref="C7:C8"/>
    <mergeCell ref="B7:B8"/>
    <mergeCell ref="A7:A8"/>
  </mergeCells>
  <pageMargins left="0.7" right="0.7"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8"/>
  <sheetViews>
    <sheetView view="pageBreakPreview" zoomScale="55" zoomScaleNormal="55" zoomScaleSheetLayoutView="55" workbookViewId="0">
      <selection activeCell="I11" sqref="I11"/>
    </sheetView>
  </sheetViews>
  <sheetFormatPr defaultColWidth="8.88671875" defaultRowHeight="13.8" x14ac:dyDescent="0.25"/>
  <cols>
    <col min="1" max="1" width="8.88671875" style="16"/>
    <col min="2" max="2" width="30.6640625" style="16" customWidth="1"/>
    <col min="3" max="3" width="21" style="16" customWidth="1"/>
    <col min="4" max="4" width="21.109375" style="16" customWidth="1"/>
    <col min="5" max="5" width="19.109375" style="16" customWidth="1"/>
    <col min="6" max="6" width="16" style="16" customWidth="1"/>
    <col min="7" max="7" width="18.6640625" style="16" customWidth="1"/>
    <col min="8" max="8" width="56.33203125" style="16" customWidth="1"/>
    <col min="9" max="9" width="8.88671875" style="16"/>
    <col min="10" max="13" width="14.33203125" style="16" hidden="1" customWidth="1"/>
    <col min="14" max="16384" width="8.88671875" style="16"/>
  </cols>
  <sheetData>
    <row r="2" spans="1:13" ht="18" x14ac:dyDescent="0.25">
      <c r="A2" s="121" t="s">
        <v>109</v>
      </c>
      <c r="B2" s="121"/>
      <c r="C2" s="121"/>
      <c r="D2" s="121"/>
      <c r="E2" s="121"/>
      <c r="F2" s="121"/>
      <c r="G2" s="121"/>
      <c r="H2" s="121"/>
    </row>
    <row r="3" spans="1:13" x14ac:dyDescent="0.25">
      <c r="A3" s="40"/>
      <c r="B3" s="40"/>
    </row>
    <row r="4" spans="1:13" ht="63" customHeight="1" x14ac:dyDescent="0.25">
      <c r="A4" s="122" t="s">
        <v>1</v>
      </c>
      <c r="B4" s="122" t="s">
        <v>2</v>
      </c>
      <c r="C4" s="122" t="s">
        <v>10</v>
      </c>
      <c r="D4" s="122" t="s">
        <v>148</v>
      </c>
      <c r="E4" s="122" t="s">
        <v>14</v>
      </c>
      <c r="F4" s="122" t="s">
        <v>4</v>
      </c>
      <c r="G4" s="122"/>
      <c r="H4" s="122" t="s">
        <v>18</v>
      </c>
      <c r="J4" s="17"/>
    </row>
    <row r="5" spans="1:13" ht="33.6" x14ac:dyDescent="0.25">
      <c r="A5" s="122"/>
      <c r="B5" s="122"/>
      <c r="C5" s="122"/>
      <c r="D5" s="122"/>
      <c r="E5" s="122"/>
      <c r="F5" s="15" t="s">
        <v>137</v>
      </c>
      <c r="G5" s="15" t="s">
        <v>138</v>
      </c>
      <c r="H5" s="122"/>
    </row>
    <row r="6" spans="1:13" ht="16.8" x14ac:dyDescent="0.3">
      <c r="A6" s="15">
        <v>1</v>
      </c>
      <c r="B6" s="15">
        <v>2</v>
      </c>
      <c r="C6" s="15">
        <v>3</v>
      </c>
      <c r="D6" s="15">
        <v>4</v>
      </c>
      <c r="E6" s="15">
        <v>5</v>
      </c>
      <c r="F6" s="15">
        <v>6</v>
      </c>
      <c r="G6" s="15">
        <v>7</v>
      </c>
      <c r="H6" s="15">
        <v>8</v>
      </c>
      <c r="J6" s="129" t="s">
        <v>67</v>
      </c>
      <c r="K6" s="129"/>
      <c r="L6" s="129"/>
      <c r="M6" s="129"/>
    </row>
    <row r="7" spans="1:13" ht="31.5" customHeight="1" x14ac:dyDescent="0.25">
      <c r="A7" s="15" t="s">
        <v>7</v>
      </c>
      <c r="B7" s="127" t="s">
        <v>110</v>
      </c>
      <c r="C7" s="127"/>
      <c r="D7" s="127"/>
      <c r="E7" s="127"/>
      <c r="F7" s="127"/>
      <c r="G7" s="127"/>
      <c r="H7" s="127"/>
      <c r="J7" s="43" t="s">
        <v>62</v>
      </c>
      <c r="K7" s="43" t="s">
        <v>63</v>
      </c>
      <c r="L7" s="43" t="s">
        <v>64</v>
      </c>
      <c r="M7" s="43" t="s">
        <v>65</v>
      </c>
    </row>
    <row r="8" spans="1:13" ht="40.950000000000003" customHeight="1" x14ac:dyDescent="0.25">
      <c r="A8" s="47" t="s">
        <v>16</v>
      </c>
      <c r="B8" s="54" t="s">
        <v>53</v>
      </c>
      <c r="C8" s="47" t="s">
        <v>54</v>
      </c>
      <c r="D8" s="117">
        <v>2000</v>
      </c>
      <c r="E8" s="118">
        <v>1905</v>
      </c>
      <c r="F8" s="55">
        <f>E8-D8</f>
        <v>-95</v>
      </c>
      <c r="G8" s="56">
        <f>E8/D8*100</f>
        <v>95.25</v>
      </c>
      <c r="H8" s="54" t="s">
        <v>139</v>
      </c>
      <c r="J8" s="44">
        <v>1350</v>
      </c>
      <c r="K8" s="44">
        <v>1550</v>
      </c>
      <c r="L8" s="44">
        <v>1800</v>
      </c>
      <c r="M8" s="44">
        <v>2000</v>
      </c>
    </row>
    <row r="9" spans="1:13" ht="40.950000000000003" customHeight="1" x14ac:dyDescent="0.25">
      <c r="A9" s="47" t="s">
        <v>17</v>
      </c>
      <c r="B9" s="54" t="s">
        <v>55</v>
      </c>
      <c r="C9" s="47" t="s">
        <v>54</v>
      </c>
      <c r="D9" s="117">
        <v>4120</v>
      </c>
      <c r="E9" s="118">
        <v>4054</v>
      </c>
      <c r="F9" s="55">
        <f>E9-D9</f>
        <v>-66</v>
      </c>
      <c r="G9" s="56">
        <f>E9/D9*100</f>
        <v>98.398058252427191</v>
      </c>
      <c r="H9" s="54" t="s">
        <v>139</v>
      </c>
      <c r="J9" s="44">
        <v>4120</v>
      </c>
      <c r="K9" s="45">
        <v>4120</v>
      </c>
      <c r="L9" s="44">
        <v>4120</v>
      </c>
      <c r="M9" s="44">
        <v>4120</v>
      </c>
    </row>
    <row r="10" spans="1:13" ht="40.950000000000003" customHeight="1" x14ac:dyDescent="0.25">
      <c r="A10" s="47" t="s">
        <v>60</v>
      </c>
      <c r="B10" s="54" t="s">
        <v>56</v>
      </c>
      <c r="C10" s="47" t="s">
        <v>54</v>
      </c>
      <c r="D10" s="117">
        <v>1190</v>
      </c>
      <c r="E10" s="119">
        <v>1191</v>
      </c>
      <c r="F10" s="82">
        <f>E10-D10</f>
        <v>1</v>
      </c>
      <c r="G10" s="58">
        <f>E10/D10*100</f>
        <v>100.08403361344537</v>
      </c>
      <c r="H10" s="120" t="s">
        <v>139</v>
      </c>
      <c r="J10" s="45">
        <v>300</v>
      </c>
      <c r="K10" s="45">
        <v>600</v>
      </c>
      <c r="L10" s="45">
        <v>875</v>
      </c>
      <c r="M10" s="44">
        <v>1190</v>
      </c>
    </row>
    <row r="11" spans="1:13" ht="99.6" customHeight="1" x14ac:dyDescent="0.25">
      <c r="A11" s="47" t="s">
        <v>61</v>
      </c>
      <c r="B11" s="54" t="s">
        <v>57</v>
      </c>
      <c r="C11" s="47" t="s">
        <v>58</v>
      </c>
      <c r="D11" s="117">
        <v>1587</v>
      </c>
      <c r="E11" s="118">
        <v>1587</v>
      </c>
      <c r="F11" s="55">
        <f>E11-D11</f>
        <v>0</v>
      </c>
      <c r="G11" s="56">
        <f>E11/D11*100</f>
        <v>100</v>
      </c>
      <c r="H11" s="54" t="s">
        <v>139</v>
      </c>
      <c r="J11" s="45">
        <v>981</v>
      </c>
      <c r="K11" s="44">
        <v>1065</v>
      </c>
      <c r="L11" s="44">
        <v>1468</v>
      </c>
      <c r="M11" s="44">
        <v>1587</v>
      </c>
    </row>
    <row r="12" spans="1:13" ht="31.5" customHeight="1" x14ac:dyDescent="0.25">
      <c r="A12" s="47" t="s">
        <v>8</v>
      </c>
      <c r="B12" s="130" t="s">
        <v>59</v>
      </c>
      <c r="C12" s="130"/>
      <c r="D12" s="130"/>
      <c r="E12" s="130"/>
      <c r="F12" s="130"/>
      <c r="G12" s="130"/>
      <c r="H12" s="130"/>
    </row>
    <row r="13" spans="1:13" ht="33.6" x14ac:dyDescent="0.25">
      <c r="A13" s="47" t="s">
        <v>111</v>
      </c>
      <c r="B13" s="54" t="s">
        <v>53</v>
      </c>
      <c r="C13" s="47" t="s">
        <v>54</v>
      </c>
      <c r="D13" s="55">
        <f>D8</f>
        <v>2000</v>
      </c>
      <c r="E13" s="118">
        <v>1905</v>
      </c>
      <c r="F13" s="55">
        <f t="shared" ref="F13" si="0">F8</f>
        <v>-95</v>
      </c>
      <c r="G13" s="56">
        <f>E13/D13*100</f>
        <v>95.25</v>
      </c>
      <c r="H13" s="54" t="s">
        <v>139</v>
      </c>
    </row>
    <row r="14" spans="1:13" ht="33.6" x14ac:dyDescent="0.25">
      <c r="A14" s="47" t="s">
        <v>112</v>
      </c>
      <c r="B14" s="54" t="s">
        <v>55</v>
      </c>
      <c r="C14" s="47" t="s">
        <v>54</v>
      </c>
      <c r="D14" s="55">
        <f t="shared" ref="D14:F14" si="1">D9</f>
        <v>4120</v>
      </c>
      <c r="E14" s="118">
        <v>4054</v>
      </c>
      <c r="F14" s="55">
        <f t="shared" si="1"/>
        <v>-66</v>
      </c>
      <c r="G14" s="56">
        <f>E14/D14*100</f>
        <v>98.398058252427191</v>
      </c>
      <c r="H14" s="54" t="s">
        <v>139</v>
      </c>
    </row>
    <row r="15" spans="1:13" ht="44.4" customHeight="1" x14ac:dyDescent="0.25">
      <c r="A15" s="47" t="s">
        <v>113</v>
      </c>
      <c r="B15" s="54" t="s">
        <v>56</v>
      </c>
      <c r="C15" s="47" t="s">
        <v>54</v>
      </c>
      <c r="D15" s="55">
        <f t="shared" ref="D15:F15" si="2">D10</f>
        <v>1190</v>
      </c>
      <c r="E15" s="119">
        <v>1191</v>
      </c>
      <c r="F15" s="55">
        <f t="shared" si="2"/>
        <v>1</v>
      </c>
      <c r="G15" s="58">
        <f>E15/D15*100</f>
        <v>100.08403361344537</v>
      </c>
      <c r="H15" s="120" t="s">
        <v>139</v>
      </c>
    </row>
    <row r="16" spans="1:13" ht="96.6" customHeight="1" x14ac:dyDescent="0.25">
      <c r="A16" s="47" t="s">
        <v>114</v>
      </c>
      <c r="B16" s="54" t="s">
        <v>57</v>
      </c>
      <c r="C16" s="47" t="s">
        <v>58</v>
      </c>
      <c r="D16" s="55">
        <f t="shared" ref="D16:F16" si="3">D11</f>
        <v>1587</v>
      </c>
      <c r="E16" s="118">
        <v>1587</v>
      </c>
      <c r="F16" s="55">
        <f t="shared" si="3"/>
        <v>0</v>
      </c>
      <c r="G16" s="56">
        <f>E16/D16*100</f>
        <v>100</v>
      </c>
      <c r="H16" s="54" t="s">
        <v>139</v>
      </c>
    </row>
    <row r="17" spans="1:8" ht="15.6" x14ac:dyDescent="0.3">
      <c r="A17" s="131"/>
      <c r="B17" s="131"/>
      <c r="C17" s="131"/>
      <c r="D17" s="131"/>
      <c r="E17" s="131"/>
      <c r="F17" s="131"/>
      <c r="G17" s="131"/>
      <c r="H17" s="131"/>
    </row>
    <row r="18" spans="1:8" ht="18" x14ac:dyDescent="0.35">
      <c r="A18" s="128"/>
      <c r="B18" s="128"/>
      <c r="C18" s="128"/>
      <c r="D18" s="128"/>
      <c r="E18" s="128"/>
      <c r="F18" s="128"/>
      <c r="G18" s="128"/>
      <c r="H18" s="128"/>
    </row>
  </sheetData>
  <mergeCells count="13">
    <mergeCell ref="A18:H18"/>
    <mergeCell ref="J6:M6"/>
    <mergeCell ref="A2:H2"/>
    <mergeCell ref="A4:A5"/>
    <mergeCell ref="B4:B5"/>
    <mergeCell ref="F4:G4"/>
    <mergeCell ref="B7:H7"/>
    <mergeCell ref="B12:H12"/>
    <mergeCell ref="C4:C5"/>
    <mergeCell ref="D4:D5"/>
    <mergeCell ref="E4:E5"/>
    <mergeCell ref="H4:H5"/>
    <mergeCell ref="A17:H17"/>
  </mergeCells>
  <pageMargins left="0.25" right="0.25"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55" zoomScaleNormal="55" workbookViewId="0">
      <selection activeCell="A4" sqref="A4:T4"/>
    </sheetView>
  </sheetViews>
  <sheetFormatPr defaultRowHeight="14.4" x14ac:dyDescent="0.3"/>
  <cols>
    <col min="2" max="2" width="34.109375" customWidth="1"/>
    <col min="3" max="3" width="13.33203125" customWidth="1"/>
    <col min="4" max="4" width="12.109375" customWidth="1"/>
    <col min="17" max="19" width="13.6640625" customWidth="1"/>
    <col min="20" max="20" width="30.88671875" customWidth="1"/>
  </cols>
  <sheetData>
    <row r="1" spans="1:20" ht="18" x14ac:dyDescent="0.35">
      <c r="T1" s="39" t="s">
        <v>105</v>
      </c>
    </row>
    <row r="3" spans="1:20" ht="18" x14ac:dyDescent="0.3">
      <c r="A3" s="121" t="s">
        <v>107</v>
      </c>
      <c r="B3" s="121"/>
      <c r="C3" s="121"/>
      <c r="D3" s="121"/>
      <c r="E3" s="121"/>
      <c r="F3" s="121"/>
      <c r="G3" s="121"/>
      <c r="H3" s="121"/>
      <c r="I3" s="121"/>
      <c r="J3" s="121"/>
      <c r="K3" s="121"/>
      <c r="L3" s="121"/>
      <c r="M3" s="121"/>
      <c r="N3" s="121"/>
      <c r="O3" s="121"/>
      <c r="P3" s="121"/>
      <c r="Q3" s="121"/>
      <c r="R3" s="121"/>
      <c r="S3" s="121"/>
      <c r="T3" s="121"/>
    </row>
    <row r="4" spans="1:20" ht="18" x14ac:dyDescent="0.3">
      <c r="A4" s="121" t="s">
        <v>69</v>
      </c>
      <c r="B4" s="121"/>
      <c r="C4" s="121"/>
      <c r="D4" s="121"/>
      <c r="E4" s="121"/>
      <c r="F4" s="121"/>
      <c r="G4" s="121"/>
      <c r="H4" s="121"/>
      <c r="I4" s="121"/>
      <c r="J4" s="121"/>
      <c r="K4" s="121"/>
      <c r="L4" s="121"/>
      <c r="M4" s="121"/>
      <c r="N4" s="121"/>
      <c r="O4" s="121"/>
      <c r="P4" s="121"/>
      <c r="Q4" s="121"/>
      <c r="R4" s="121"/>
      <c r="S4" s="121"/>
      <c r="T4" s="121"/>
    </row>
    <row r="5" spans="1:20" ht="18" x14ac:dyDescent="0.35">
      <c r="A5" s="25"/>
      <c r="B5" s="25"/>
      <c r="C5" s="25"/>
      <c r="D5" s="25"/>
      <c r="E5" s="25"/>
      <c r="F5" s="25"/>
      <c r="G5" s="25"/>
      <c r="H5" s="25"/>
      <c r="I5" s="25"/>
      <c r="J5" s="25"/>
      <c r="K5" s="25"/>
      <c r="L5" s="25"/>
      <c r="M5" s="25"/>
      <c r="N5" s="25"/>
      <c r="O5" s="25"/>
      <c r="P5" s="25"/>
      <c r="Q5" s="25"/>
      <c r="R5" s="25"/>
      <c r="S5" s="25"/>
      <c r="T5" s="25"/>
    </row>
    <row r="6" spans="1:20" ht="18" x14ac:dyDescent="0.3">
      <c r="A6" s="134" t="s">
        <v>106</v>
      </c>
      <c r="B6" s="134"/>
      <c r="C6" s="134"/>
      <c r="D6" s="134"/>
      <c r="E6" s="134"/>
      <c r="F6" s="134"/>
      <c r="G6" s="134"/>
      <c r="H6" s="134"/>
      <c r="I6" s="134"/>
      <c r="J6" s="134"/>
      <c r="K6" s="134"/>
      <c r="L6" s="134"/>
      <c r="M6" s="134"/>
      <c r="N6" s="134"/>
      <c r="O6" s="134"/>
      <c r="P6" s="134"/>
      <c r="Q6" s="134"/>
      <c r="R6" s="134"/>
      <c r="S6" s="134"/>
      <c r="T6" s="134"/>
    </row>
    <row r="7" spans="1:20" ht="18" x14ac:dyDescent="0.35">
      <c r="A7" s="38"/>
      <c r="B7" s="25"/>
      <c r="C7" s="25"/>
      <c r="D7" s="25"/>
      <c r="E7" s="25"/>
      <c r="F7" s="25"/>
      <c r="G7" s="25"/>
      <c r="H7" s="25"/>
      <c r="I7" s="25"/>
      <c r="J7" s="25"/>
      <c r="K7" s="25"/>
      <c r="L7" s="25"/>
      <c r="M7" s="25"/>
      <c r="N7" s="25"/>
      <c r="O7" s="25"/>
      <c r="P7" s="25"/>
      <c r="Q7" s="25"/>
      <c r="R7" s="25"/>
      <c r="S7" s="25"/>
      <c r="T7" s="25"/>
    </row>
    <row r="8" spans="1:20" ht="46.95" customHeight="1" x14ac:dyDescent="0.3">
      <c r="A8" s="135" t="s">
        <v>84</v>
      </c>
      <c r="B8" s="135" t="s">
        <v>2</v>
      </c>
      <c r="C8" s="135" t="s">
        <v>3</v>
      </c>
      <c r="D8" s="135" t="s">
        <v>10</v>
      </c>
      <c r="E8" s="135" t="s">
        <v>104</v>
      </c>
      <c r="F8" s="135"/>
      <c r="G8" s="135"/>
      <c r="H8" s="135"/>
      <c r="I8" s="135"/>
      <c r="J8" s="135"/>
      <c r="K8" s="135"/>
      <c r="L8" s="135"/>
      <c r="M8" s="135"/>
      <c r="N8" s="135"/>
      <c r="O8" s="135"/>
      <c r="P8" s="135" t="s">
        <v>70</v>
      </c>
      <c r="Q8" s="135" t="s">
        <v>14</v>
      </c>
      <c r="R8" s="122" t="s">
        <v>4</v>
      </c>
      <c r="S8" s="122"/>
      <c r="T8" s="135" t="s">
        <v>18</v>
      </c>
    </row>
    <row r="9" spans="1:20" ht="67.2" customHeight="1" x14ac:dyDescent="0.3">
      <c r="A9" s="135"/>
      <c r="B9" s="135"/>
      <c r="C9" s="135"/>
      <c r="D9" s="135"/>
      <c r="E9" s="135"/>
      <c r="F9" s="135"/>
      <c r="G9" s="135"/>
      <c r="H9" s="135"/>
      <c r="I9" s="135"/>
      <c r="J9" s="135"/>
      <c r="K9" s="135"/>
      <c r="L9" s="135"/>
      <c r="M9" s="135"/>
      <c r="N9" s="135"/>
      <c r="O9" s="135"/>
      <c r="P9" s="135"/>
      <c r="Q9" s="135"/>
      <c r="R9" s="123" t="s">
        <v>5</v>
      </c>
      <c r="S9" s="123" t="s">
        <v>6</v>
      </c>
      <c r="T9" s="135"/>
    </row>
    <row r="10" spans="1:20" ht="30" customHeight="1" x14ac:dyDescent="0.3">
      <c r="A10" s="135"/>
      <c r="B10" s="135"/>
      <c r="C10" s="135"/>
      <c r="D10" s="135"/>
      <c r="E10" s="18" t="s">
        <v>71</v>
      </c>
      <c r="F10" s="18" t="s">
        <v>72</v>
      </c>
      <c r="G10" s="18" t="s">
        <v>73</v>
      </c>
      <c r="H10" s="18" t="s">
        <v>74</v>
      </c>
      <c r="I10" s="18" t="s">
        <v>75</v>
      </c>
      <c r="J10" s="18" t="s">
        <v>76</v>
      </c>
      <c r="K10" s="18" t="s">
        <v>77</v>
      </c>
      <c r="L10" s="18" t="s">
        <v>78</v>
      </c>
      <c r="M10" s="18" t="s">
        <v>79</v>
      </c>
      <c r="N10" s="18" t="s">
        <v>80</v>
      </c>
      <c r="O10" s="18" t="s">
        <v>81</v>
      </c>
      <c r="P10" s="135"/>
      <c r="Q10" s="135"/>
      <c r="R10" s="124"/>
      <c r="S10" s="124"/>
      <c r="T10" s="135"/>
    </row>
    <row r="11" spans="1:20" ht="15.6" x14ac:dyDescent="0.3">
      <c r="A11" s="18">
        <v>1</v>
      </c>
      <c r="B11" s="18">
        <v>2</v>
      </c>
      <c r="C11" s="18">
        <v>3</v>
      </c>
      <c r="D11" s="18">
        <v>4</v>
      </c>
      <c r="E11" s="18">
        <v>5</v>
      </c>
      <c r="F11" s="18">
        <v>6</v>
      </c>
      <c r="G11" s="18">
        <v>7</v>
      </c>
      <c r="H11" s="18">
        <v>8</v>
      </c>
      <c r="I11" s="18">
        <v>9</v>
      </c>
      <c r="J11" s="18">
        <v>10</v>
      </c>
      <c r="K11" s="18">
        <v>11</v>
      </c>
      <c r="L11" s="18">
        <v>12</v>
      </c>
      <c r="M11" s="18">
        <v>13</v>
      </c>
      <c r="N11" s="18">
        <v>14</v>
      </c>
      <c r="O11" s="18">
        <v>15</v>
      </c>
      <c r="P11" s="18">
        <v>16</v>
      </c>
      <c r="Q11" s="23">
        <v>17</v>
      </c>
      <c r="R11" s="23">
        <v>18</v>
      </c>
      <c r="S11" s="23">
        <v>19</v>
      </c>
      <c r="T11" s="23">
        <v>20</v>
      </c>
    </row>
    <row r="12" spans="1:20" ht="46.95" customHeight="1" x14ac:dyDescent="0.3">
      <c r="A12" s="18" t="s">
        <v>7</v>
      </c>
      <c r="B12" s="138" t="s">
        <v>82</v>
      </c>
      <c r="C12" s="139"/>
      <c r="D12" s="139"/>
      <c r="E12" s="139"/>
      <c r="F12" s="139"/>
      <c r="G12" s="139"/>
      <c r="H12" s="139"/>
      <c r="I12" s="139"/>
      <c r="J12" s="139"/>
      <c r="K12" s="139"/>
      <c r="L12" s="139"/>
      <c r="M12" s="139"/>
      <c r="N12" s="139"/>
      <c r="O12" s="139"/>
      <c r="P12" s="139"/>
      <c r="Q12" s="139"/>
      <c r="R12" s="139"/>
      <c r="S12" s="139"/>
      <c r="T12" s="140"/>
    </row>
    <row r="13" spans="1:20" ht="31.2" x14ac:dyDescent="0.3">
      <c r="A13" s="19" t="s">
        <v>16</v>
      </c>
      <c r="B13" s="20" t="s">
        <v>94</v>
      </c>
      <c r="C13" s="21" t="s">
        <v>44</v>
      </c>
      <c r="D13" s="21" t="s">
        <v>45</v>
      </c>
      <c r="E13" s="22" t="s">
        <v>83</v>
      </c>
      <c r="F13" s="22" t="s">
        <v>83</v>
      </c>
      <c r="G13" s="22">
        <v>180</v>
      </c>
      <c r="H13" s="22" t="s">
        <v>83</v>
      </c>
      <c r="I13" s="22" t="s">
        <v>83</v>
      </c>
      <c r="J13" s="22">
        <v>386</v>
      </c>
      <c r="K13" s="22" t="s">
        <v>83</v>
      </c>
      <c r="L13" s="22" t="s">
        <v>83</v>
      </c>
      <c r="M13" s="22">
        <v>568</v>
      </c>
      <c r="N13" s="22" t="s">
        <v>83</v>
      </c>
      <c r="O13" s="22" t="s">
        <v>83</v>
      </c>
      <c r="P13" s="22">
        <v>781</v>
      </c>
      <c r="Q13" s="41"/>
      <c r="R13" s="42">
        <f>Q13-G13</f>
        <v>-180</v>
      </c>
      <c r="S13" s="42">
        <f>Q13/G13*100</f>
        <v>0</v>
      </c>
      <c r="T13" s="41"/>
    </row>
    <row r="14" spans="1:20" ht="15.6" x14ac:dyDescent="0.3">
      <c r="A14" s="19" t="s">
        <v>95</v>
      </c>
      <c r="B14" s="31" t="s">
        <v>99</v>
      </c>
      <c r="C14" s="21"/>
      <c r="D14" s="21"/>
      <c r="E14" s="22"/>
      <c r="F14" s="22"/>
      <c r="G14" s="37">
        <v>65</v>
      </c>
      <c r="H14" s="37"/>
      <c r="I14" s="37"/>
      <c r="J14" s="37">
        <f>70+G14</f>
        <v>135</v>
      </c>
      <c r="K14" s="37"/>
      <c r="L14" s="37"/>
      <c r="M14" s="37">
        <f>56+J14</f>
        <v>191</v>
      </c>
      <c r="N14" s="22"/>
      <c r="O14" s="22"/>
      <c r="P14" s="37">
        <f>70.261+M14</f>
        <v>261.26099999999997</v>
      </c>
      <c r="Q14" s="36"/>
      <c r="R14" s="24">
        <f t="shared" ref="R14:R18" si="0">Q14-G14</f>
        <v>-65</v>
      </c>
      <c r="S14" s="24">
        <f t="shared" ref="S14:S18" si="1">Q14/G14*100</f>
        <v>0</v>
      </c>
      <c r="T14" s="36"/>
    </row>
    <row r="15" spans="1:20" ht="15.6" x14ac:dyDescent="0.3">
      <c r="A15" s="19" t="s">
        <v>96</v>
      </c>
      <c r="B15" s="31" t="s">
        <v>89</v>
      </c>
      <c r="C15" s="21"/>
      <c r="D15" s="21"/>
      <c r="E15" s="22"/>
      <c r="F15" s="22"/>
      <c r="G15" s="37">
        <v>20.9</v>
      </c>
      <c r="H15" s="37"/>
      <c r="I15" s="37"/>
      <c r="J15" s="37">
        <f>21.3+G15</f>
        <v>42.2</v>
      </c>
      <c r="K15" s="37"/>
      <c r="L15" s="37"/>
      <c r="M15" s="37">
        <f>12+J15</f>
        <v>54.2</v>
      </c>
      <c r="N15" s="22"/>
      <c r="O15" s="22"/>
      <c r="P15" s="37">
        <f>22.404+M15</f>
        <v>76.603999999999999</v>
      </c>
      <c r="Q15" s="36"/>
      <c r="R15" s="24">
        <f t="shared" si="0"/>
        <v>-20.9</v>
      </c>
      <c r="S15" s="24">
        <f t="shared" si="1"/>
        <v>0</v>
      </c>
      <c r="T15" s="36"/>
    </row>
    <row r="16" spans="1:20" ht="15.6" x14ac:dyDescent="0.3">
      <c r="A16" s="19" t="s">
        <v>97</v>
      </c>
      <c r="B16" s="31" t="s">
        <v>100</v>
      </c>
      <c r="C16" s="21"/>
      <c r="D16" s="21"/>
      <c r="E16" s="22"/>
      <c r="F16" s="22"/>
      <c r="G16" s="37">
        <v>82.373999999999995</v>
      </c>
      <c r="H16" s="37"/>
      <c r="I16" s="37"/>
      <c r="J16" s="37">
        <f>100.3+G16</f>
        <v>182.67399999999998</v>
      </c>
      <c r="K16" s="37"/>
      <c r="L16" s="37"/>
      <c r="M16" s="37">
        <f>103.3+J16</f>
        <v>285.97399999999999</v>
      </c>
      <c r="N16" s="22"/>
      <c r="O16" s="22"/>
      <c r="P16" s="37">
        <f>109.925+M16</f>
        <v>395.899</v>
      </c>
      <c r="Q16" s="36"/>
      <c r="R16" s="24">
        <f t="shared" si="0"/>
        <v>-82.373999999999995</v>
      </c>
      <c r="S16" s="24">
        <f t="shared" si="1"/>
        <v>0</v>
      </c>
      <c r="T16" s="36"/>
    </row>
    <row r="17" spans="1:20" ht="15.6" x14ac:dyDescent="0.3">
      <c r="A17" s="19" t="s">
        <v>98</v>
      </c>
      <c r="B17" s="31" t="s">
        <v>102</v>
      </c>
      <c r="C17" s="21"/>
      <c r="D17" s="21"/>
      <c r="E17" s="22"/>
      <c r="F17" s="22"/>
      <c r="G17" s="37">
        <v>9.4</v>
      </c>
      <c r="H17" s="37"/>
      <c r="I17" s="37"/>
      <c r="J17" s="37">
        <f>11.668+G17</f>
        <v>21.067999999999998</v>
      </c>
      <c r="K17" s="37"/>
      <c r="L17" s="37"/>
      <c r="M17" s="37">
        <f>J17+8.651</f>
        <v>29.718999999999998</v>
      </c>
      <c r="N17" s="22"/>
      <c r="O17" s="22"/>
      <c r="P17" s="37">
        <f>8.651+M17</f>
        <v>38.369999999999997</v>
      </c>
      <c r="Q17" s="36"/>
      <c r="R17" s="24">
        <f t="shared" si="0"/>
        <v>-9.4</v>
      </c>
      <c r="S17" s="24">
        <f t="shared" si="1"/>
        <v>0</v>
      </c>
      <c r="T17" s="36"/>
    </row>
    <row r="18" spans="1:20" ht="15.6" x14ac:dyDescent="0.3">
      <c r="A18" s="19" t="s">
        <v>103</v>
      </c>
      <c r="B18" s="31" t="s">
        <v>101</v>
      </c>
      <c r="C18" s="21"/>
      <c r="D18" s="21"/>
      <c r="E18" s="22"/>
      <c r="F18" s="22"/>
      <c r="G18" s="37">
        <v>2.37</v>
      </c>
      <c r="H18" s="37"/>
      <c r="I18" s="37"/>
      <c r="J18" s="37">
        <f>2.65+G18</f>
        <v>5.0199999999999996</v>
      </c>
      <c r="K18" s="37"/>
      <c r="L18" s="37"/>
      <c r="M18" s="37">
        <f>J18+1.76</f>
        <v>6.7799999999999994</v>
      </c>
      <c r="N18" s="22"/>
      <c r="O18" s="22"/>
      <c r="P18" s="37">
        <f>2.22+M18</f>
        <v>9</v>
      </c>
      <c r="Q18" s="36"/>
      <c r="R18" s="24">
        <f t="shared" si="0"/>
        <v>-2.37</v>
      </c>
      <c r="S18" s="24">
        <f t="shared" si="1"/>
        <v>0</v>
      </c>
      <c r="T18" s="36"/>
    </row>
    <row r="19" spans="1:20" ht="15.6" customHeight="1" x14ac:dyDescent="0.3">
      <c r="A19" s="133" t="s">
        <v>17</v>
      </c>
      <c r="B19" s="136" t="s">
        <v>49</v>
      </c>
      <c r="C19" s="137" t="s">
        <v>44</v>
      </c>
      <c r="D19" s="137" t="s">
        <v>50</v>
      </c>
      <c r="E19" s="133" t="s">
        <v>83</v>
      </c>
      <c r="F19" s="133" t="s">
        <v>83</v>
      </c>
      <c r="G19" s="133">
        <v>85.3</v>
      </c>
      <c r="H19" s="133" t="s">
        <v>83</v>
      </c>
      <c r="I19" s="133" t="s">
        <v>83</v>
      </c>
      <c r="J19" s="133">
        <v>85.3</v>
      </c>
      <c r="K19" s="133" t="s">
        <v>83</v>
      </c>
      <c r="L19" s="133" t="s">
        <v>83</v>
      </c>
      <c r="M19" s="133">
        <v>85.3</v>
      </c>
      <c r="N19" s="133" t="s">
        <v>83</v>
      </c>
      <c r="O19" s="133" t="s">
        <v>83</v>
      </c>
      <c r="P19" s="133">
        <v>85.3</v>
      </c>
      <c r="Q19" s="143"/>
      <c r="R19" s="141">
        <f t="shared" ref="R19" si="2">Q19-G19</f>
        <v>-85.3</v>
      </c>
      <c r="S19" s="141">
        <f>Q19/G19*100</f>
        <v>0</v>
      </c>
      <c r="T19" s="143"/>
    </row>
    <row r="20" spans="1:20" ht="72" customHeight="1" x14ac:dyDescent="0.3">
      <c r="A20" s="133"/>
      <c r="B20" s="136"/>
      <c r="C20" s="137"/>
      <c r="D20" s="137"/>
      <c r="E20" s="133"/>
      <c r="F20" s="133"/>
      <c r="G20" s="133"/>
      <c r="H20" s="133"/>
      <c r="I20" s="133"/>
      <c r="J20" s="133"/>
      <c r="K20" s="133"/>
      <c r="L20" s="133"/>
      <c r="M20" s="133"/>
      <c r="N20" s="133"/>
      <c r="O20" s="133"/>
      <c r="P20" s="133"/>
      <c r="Q20" s="144"/>
      <c r="R20" s="142"/>
      <c r="S20" s="142"/>
      <c r="T20" s="144"/>
    </row>
    <row r="22" spans="1:20" ht="18" x14ac:dyDescent="0.35">
      <c r="A22" s="132" t="s">
        <v>68</v>
      </c>
      <c r="B22" s="132"/>
      <c r="C22" s="132"/>
      <c r="D22" s="132"/>
      <c r="E22" s="132"/>
      <c r="F22" s="132"/>
      <c r="G22" s="132"/>
      <c r="H22" s="132"/>
      <c r="I22" s="132"/>
      <c r="J22" s="132"/>
      <c r="K22" s="132"/>
      <c r="L22" s="132"/>
      <c r="M22" s="132"/>
      <c r="N22" s="132"/>
      <c r="O22" s="132"/>
      <c r="P22" s="132"/>
      <c r="Q22" s="132"/>
      <c r="R22" s="132"/>
      <c r="S22" s="132"/>
      <c r="T22" s="132"/>
    </row>
  </sheetData>
  <mergeCells count="36">
    <mergeCell ref="A8:A10"/>
    <mergeCell ref="D8:D10"/>
    <mergeCell ref="P8:P10"/>
    <mergeCell ref="Q8:Q10"/>
    <mergeCell ref="T8:T10"/>
    <mergeCell ref="B12:T12"/>
    <mergeCell ref="R8:S8"/>
    <mergeCell ref="R9:R10"/>
    <mergeCell ref="S9:S10"/>
    <mergeCell ref="R19:R20"/>
    <mergeCell ref="S19:S20"/>
    <mergeCell ref="Q19:Q20"/>
    <mergeCell ref="T19:T20"/>
    <mergeCell ref="K19:K20"/>
    <mergeCell ref="M19:M20"/>
    <mergeCell ref="N19:N20"/>
    <mergeCell ref="O19:O20"/>
    <mergeCell ref="P19:P20"/>
    <mergeCell ref="F19:F20"/>
    <mergeCell ref="L19:L20"/>
    <mergeCell ref="A22:T22"/>
    <mergeCell ref="A19:A20"/>
    <mergeCell ref="A3:T3"/>
    <mergeCell ref="A4:T4"/>
    <mergeCell ref="A6:T6"/>
    <mergeCell ref="G19:G20"/>
    <mergeCell ref="H19:H20"/>
    <mergeCell ref="I19:I20"/>
    <mergeCell ref="J19:J20"/>
    <mergeCell ref="B8:B10"/>
    <mergeCell ref="C8:C10"/>
    <mergeCell ref="E8:O9"/>
    <mergeCell ref="B19:B20"/>
    <mergeCell ref="C19:C20"/>
    <mergeCell ref="D19:D20"/>
    <mergeCell ref="E19:E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view="pageBreakPreview" topLeftCell="A28" zoomScale="55" zoomScaleNormal="70" zoomScaleSheetLayoutView="55" workbookViewId="0">
      <selection activeCell="K44" sqref="K44"/>
    </sheetView>
  </sheetViews>
  <sheetFormatPr defaultRowHeight="14.4" x14ac:dyDescent="0.3"/>
  <cols>
    <col min="1" max="1" width="40.88671875" customWidth="1"/>
    <col min="2" max="2" width="19.88671875" customWidth="1"/>
    <col min="3" max="3" width="18.88671875" customWidth="1"/>
    <col min="4" max="4" width="16.33203125" style="79" customWidth="1"/>
    <col min="5" max="5" width="22.77734375" customWidth="1"/>
    <col min="6" max="6" width="21" customWidth="1"/>
    <col min="7" max="7" width="81.33203125" customWidth="1"/>
    <col min="9" max="11" width="10.5546875" customWidth="1"/>
  </cols>
  <sheetData>
    <row r="1" spans="1:11" ht="48.75" customHeight="1" x14ac:dyDescent="0.35">
      <c r="A1" s="154" t="s">
        <v>115</v>
      </c>
      <c r="B1" s="154"/>
      <c r="C1" s="154"/>
      <c r="D1" s="154"/>
      <c r="E1" s="154"/>
      <c r="F1" s="154"/>
      <c r="G1" s="154"/>
    </row>
    <row r="2" spans="1:11" ht="21" customHeight="1" x14ac:dyDescent="0.3">
      <c r="A2" s="155" t="s">
        <v>149</v>
      </c>
      <c r="B2" s="155"/>
      <c r="C2" s="155"/>
      <c r="D2" s="155"/>
      <c r="E2" s="155"/>
      <c r="F2" s="155"/>
      <c r="G2" s="155"/>
    </row>
    <row r="4" spans="1:11" ht="38.4" customHeight="1" x14ac:dyDescent="0.3">
      <c r="A4" s="147" t="s">
        <v>19</v>
      </c>
      <c r="B4" s="147" t="s">
        <v>27</v>
      </c>
      <c r="C4" s="147"/>
      <c r="D4" s="84" t="s">
        <v>20</v>
      </c>
      <c r="E4" s="147" t="s">
        <v>4</v>
      </c>
      <c r="F4" s="147"/>
      <c r="G4" s="147"/>
    </row>
    <row r="5" spans="1:11" ht="84" customHeight="1" x14ac:dyDescent="0.3">
      <c r="A5" s="147"/>
      <c r="B5" s="84" t="s">
        <v>31</v>
      </c>
      <c r="C5" s="84" t="s">
        <v>30</v>
      </c>
      <c r="D5" s="84" t="s">
        <v>29</v>
      </c>
      <c r="E5" s="84" t="s">
        <v>28</v>
      </c>
      <c r="F5" s="84" t="s">
        <v>21</v>
      </c>
      <c r="G5" s="84" t="s">
        <v>22</v>
      </c>
    </row>
    <row r="6" spans="1:11" ht="16.8" x14ac:dyDescent="0.3">
      <c r="A6" s="84">
        <v>1</v>
      </c>
      <c r="B6" s="84">
        <v>2</v>
      </c>
      <c r="C6" s="84">
        <v>3</v>
      </c>
      <c r="D6" s="84">
        <v>4</v>
      </c>
      <c r="E6" s="84">
        <v>5</v>
      </c>
      <c r="F6" s="84">
        <v>6</v>
      </c>
      <c r="G6" s="84">
        <v>7</v>
      </c>
    </row>
    <row r="7" spans="1:11" ht="50.4" x14ac:dyDescent="0.3">
      <c r="A7" s="83" t="s">
        <v>116</v>
      </c>
      <c r="B7" s="52">
        <f>B8+B9+B10+B11</f>
        <v>409474.5</v>
      </c>
      <c r="C7" s="52">
        <f>C8+C9+C10+C11</f>
        <v>409474.5</v>
      </c>
      <c r="D7" s="52">
        <f>D8+D9+D10+D11</f>
        <v>401803.29999999993</v>
      </c>
      <c r="E7" s="52">
        <f>D7-C7</f>
        <v>-7671.2000000000698</v>
      </c>
      <c r="F7" s="53">
        <f t="shared" ref="F7:F14" si="0">(D7/C7)*100</f>
        <v>98.126574426490521</v>
      </c>
      <c r="G7" s="153"/>
      <c r="I7" s="80"/>
      <c r="J7" s="80"/>
      <c r="K7" s="80"/>
    </row>
    <row r="8" spans="1:11" ht="34.200000000000003" customHeight="1" x14ac:dyDescent="0.3">
      <c r="A8" s="83" t="s">
        <v>23</v>
      </c>
      <c r="B8" s="52">
        <f t="shared" ref="B8:D11" si="1">B13+B18+B23+B28</f>
        <v>59.2</v>
      </c>
      <c r="C8" s="52">
        <f t="shared" si="1"/>
        <v>59.2</v>
      </c>
      <c r="D8" s="52">
        <f t="shared" si="1"/>
        <v>59.2</v>
      </c>
      <c r="E8" s="52">
        <f t="shared" ref="E8:E16" si="2">D8-C8</f>
        <v>0</v>
      </c>
      <c r="F8" s="53">
        <f t="shared" si="0"/>
        <v>100</v>
      </c>
      <c r="G8" s="153"/>
    </row>
    <row r="9" spans="1:11" ht="34.200000000000003" customHeight="1" x14ac:dyDescent="0.3">
      <c r="A9" s="83" t="s">
        <v>24</v>
      </c>
      <c r="B9" s="52">
        <f t="shared" si="1"/>
        <v>3126.8</v>
      </c>
      <c r="C9" s="52">
        <f>C14+C19+C24+C29</f>
        <v>3126.8</v>
      </c>
      <c r="D9" s="52">
        <f t="shared" si="1"/>
        <v>3126.8</v>
      </c>
      <c r="E9" s="52">
        <f t="shared" si="2"/>
        <v>0</v>
      </c>
      <c r="F9" s="53">
        <f t="shared" si="0"/>
        <v>100</v>
      </c>
      <c r="G9" s="153"/>
    </row>
    <row r="10" spans="1:11" ht="34.200000000000003" customHeight="1" x14ac:dyDescent="0.3">
      <c r="A10" s="83" t="s">
        <v>25</v>
      </c>
      <c r="B10" s="52">
        <f t="shared" si="1"/>
        <v>379281.2</v>
      </c>
      <c r="C10" s="52">
        <f t="shared" si="1"/>
        <v>379281.2</v>
      </c>
      <c r="D10" s="52">
        <f t="shared" si="1"/>
        <v>371710.99999999994</v>
      </c>
      <c r="E10" s="52">
        <f t="shared" si="2"/>
        <v>-7570.2000000000698</v>
      </c>
      <c r="F10" s="53">
        <f t="shared" si="0"/>
        <v>98.004066639738525</v>
      </c>
      <c r="G10" s="153"/>
    </row>
    <row r="11" spans="1:11" ht="34.200000000000003" customHeight="1" x14ac:dyDescent="0.3">
      <c r="A11" s="83" t="s">
        <v>26</v>
      </c>
      <c r="B11" s="52">
        <f t="shared" si="1"/>
        <v>27007.3</v>
      </c>
      <c r="C11" s="52">
        <f>C16+C21+C26+C31</f>
        <v>27007.3</v>
      </c>
      <c r="D11" s="52">
        <f t="shared" si="1"/>
        <v>26906.3</v>
      </c>
      <c r="E11" s="52">
        <f t="shared" si="2"/>
        <v>-101</v>
      </c>
      <c r="F11" s="53">
        <f t="shared" si="0"/>
        <v>99.626027037134406</v>
      </c>
      <c r="G11" s="153"/>
    </row>
    <row r="12" spans="1:11" ht="81" customHeight="1" x14ac:dyDescent="0.3">
      <c r="A12" s="2" t="s">
        <v>117</v>
      </c>
      <c r="B12" s="85">
        <f>B13+B14+B15+B16</f>
        <v>533.79999999999995</v>
      </c>
      <c r="C12" s="52">
        <f>C13+C14+C15+C16</f>
        <v>533.79999999999995</v>
      </c>
      <c r="D12" s="52">
        <f t="shared" ref="D12" si="3">D13+D14+D15+D16</f>
        <v>533.79999999999995</v>
      </c>
      <c r="E12" s="52">
        <f t="shared" si="2"/>
        <v>0</v>
      </c>
      <c r="F12" s="53">
        <f t="shared" si="0"/>
        <v>100</v>
      </c>
      <c r="G12" s="152" t="s">
        <v>188</v>
      </c>
    </row>
    <row r="13" spans="1:11" ht="47.4" customHeight="1" x14ac:dyDescent="0.3">
      <c r="A13" s="3" t="s">
        <v>118</v>
      </c>
      <c r="B13" s="52">
        <v>59.2</v>
      </c>
      <c r="C13" s="81">
        <v>59.2</v>
      </c>
      <c r="D13" s="81">
        <v>59.2</v>
      </c>
      <c r="E13" s="52">
        <f t="shared" si="2"/>
        <v>0</v>
      </c>
      <c r="F13" s="53">
        <f t="shared" si="0"/>
        <v>100</v>
      </c>
      <c r="G13" s="152"/>
    </row>
    <row r="14" spans="1:11" ht="47.4" customHeight="1" x14ac:dyDescent="0.3">
      <c r="A14" s="3" t="s">
        <v>119</v>
      </c>
      <c r="B14" s="52">
        <v>394.5</v>
      </c>
      <c r="C14" s="81">
        <v>394.5</v>
      </c>
      <c r="D14" s="81">
        <v>394.5</v>
      </c>
      <c r="E14" s="52">
        <f t="shared" si="2"/>
        <v>0</v>
      </c>
      <c r="F14" s="53">
        <f t="shared" si="0"/>
        <v>100</v>
      </c>
      <c r="G14" s="152"/>
    </row>
    <row r="15" spans="1:11" ht="47.4" customHeight="1" x14ac:dyDescent="0.3">
      <c r="A15" s="3" t="s">
        <v>120</v>
      </c>
      <c r="B15" s="52">
        <v>80.099999999999994</v>
      </c>
      <c r="C15" s="81">
        <v>80.099999999999994</v>
      </c>
      <c r="D15" s="81">
        <v>80.099999999999994</v>
      </c>
      <c r="E15" s="52">
        <f t="shared" si="2"/>
        <v>0</v>
      </c>
      <c r="F15" s="53">
        <f t="shared" ref="F15:F27" si="4">(D15/C15)*100</f>
        <v>100</v>
      </c>
      <c r="G15" s="152"/>
    </row>
    <row r="16" spans="1:11" ht="47.4" customHeight="1" x14ac:dyDescent="0.3">
      <c r="A16" s="3" t="s">
        <v>121</v>
      </c>
      <c r="B16" s="52">
        <v>0</v>
      </c>
      <c r="C16" s="52">
        <v>0</v>
      </c>
      <c r="D16" s="52">
        <v>0</v>
      </c>
      <c r="E16" s="52">
        <f t="shared" si="2"/>
        <v>0</v>
      </c>
      <c r="F16" s="53">
        <v>0</v>
      </c>
      <c r="G16" s="152"/>
    </row>
    <row r="17" spans="1:10" ht="87" customHeight="1" x14ac:dyDescent="0.3">
      <c r="A17" s="2" t="s">
        <v>122</v>
      </c>
      <c r="B17" s="52">
        <f>B18+B19+B20+B21</f>
        <v>500</v>
      </c>
      <c r="C17" s="81">
        <f>C18+C19+C20+C21</f>
        <v>500</v>
      </c>
      <c r="D17" s="81">
        <f t="shared" ref="D17" si="5">D18+D19+D20+D21</f>
        <v>500</v>
      </c>
      <c r="E17" s="52">
        <f t="shared" ref="E17:E21" si="6">D17-C17</f>
        <v>0</v>
      </c>
      <c r="F17" s="53">
        <f>(D17/C17)*100</f>
        <v>100</v>
      </c>
      <c r="G17" s="152" t="s">
        <v>150</v>
      </c>
    </row>
    <row r="18" spans="1:10" ht="37.200000000000003" customHeight="1" x14ac:dyDescent="0.3">
      <c r="A18" s="3" t="s">
        <v>123</v>
      </c>
      <c r="B18" s="52">
        <v>0</v>
      </c>
      <c r="C18" s="81">
        <v>0</v>
      </c>
      <c r="D18" s="81">
        <v>0</v>
      </c>
      <c r="E18" s="52">
        <f t="shared" si="6"/>
        <v>0</v>
      </c>
      <c r="F18" s="53">
        <v>0</v>
      </c>
      <c r="G18" s="152"/>
    </row>
    <row r="19" spans="1:10" ht="37.200000000000003" customHeight="1" x14ac:dyDescent="0.3">
      <c r="A19" s="3" t="s">
        <v>124</v>
      </c>
      <c r="B19" s="52">
        <v>0</v>
      </c>
      <c r="C19" s="81">
        <v>0</v>
      </c>
      <c r="D19" s="81">
        <v>0</v>
      </c>
      <c r="E19" s="52">
        <f t="shared" si="6"/>
        <v>0</v>
      </c>
      <c r="F19" s="53">
        <v>0</v>
      </c>
      <c r="G19" s="152"/>
    </row>
    <row r="20" spans="1:10" ht="37.200000000000003" customHeight="1" x14ac:dyDescent="0.3">
      <c r="A20" s="3" t="s">
        <v>125</v>
      </c>
      <c r="B20" s="85">
        <v>500</v>
      </c>
      <c r="C20" s="81">
        <v>500</v>
      </c>
      <c r="D20" s="81">
        <v>500</v>
      </c>
      <c r="E20" s="52">
        <f t="shared" si="6"/>
        <v>0</v>
      </c>
      <c r="F20" s="53">
        <f t="shared" si="4"/>
        <v>100</v>
      </c>
      <c r="G20" s="152"/>
    </row>
    <row r="21" spans="1:10" ht="37.200000000000003" customHeight="1" x14ac:dyDescent="0.3">
      <c r="A21" s="3" t="s">
        <v>126</v>
      </c>
      <c r="B21" s="52">
        <v>0</v>
      </c>
      <c r="C21" s="52">
        <v>0</v>
      </c>
      <c r="D21" s="52">
        <v>0</v>
      </c>
      <c r="E21" s="52">
        <f t="shared" si="6"/>
        <v>0</v>
      </c>
      <c r="F21" s="53">
        <v>0</v>
      </c>
      <c r="G21" s="152"/>
    </row>
    <row r="22" spans="1:10" ht="134.4" customHeight="1" x14ac:dyDescent="0.3">
      <c r="A22" s="2" t="s">
        <v>127</v>
      </c>
      <c r="B22" s="52">
        <f>B23+B25+B24+B26</f>
        <v>396687.3</v>
      </c>
      <c r="C22" s="52">
        <f>C23+C25+C24+C26</f>
        <v>396687.3</v>
      </c>
      <c r="D22" s="52">
        <f t="shared" ref="D22" si="7">D23+D24+D25+D26</f>
        <v>389225.19999999995</v>
      </c>
      <c r="E22" s="52">
        <f t="shared" ref="E22:E26" si="8">D22-C22</f>
        <v>-7462.1000000000349</v>
      </c>
      <c r="F22" s="53">
        <f t="shared" si="4"/>
        <v>98.118896168342161</v>
      </c>
      <c r="G22" s="152" t="s">
        <v>189</v>
      </c>
      <c r="J22" s="80"/>
    </row>
    <row r="23" spans="1:10" ht="134.4" customHeight="1" x14ac:dyDescent="0.3">
      <c r="A23" s="3" t="s">
        <v>128</v>
      </c>
      <c r="B23" s="52">
        <v>0</v>
      </c>
      <c r="C23" s="52">
        <v>0</v>
      </c>
      <c r="D23" s="52">
        <v>0</v>
      </c>
      <c r="E23" s="52">
        <f t="shared" si="8"/>
        <v>0</v>
      </c>
      <c r="F23" s="53">
        <v>0</v>
      </c>
      <c r="G23" s="152"/>
    </row>
    <row r="24" spans="1:10" ht="137.4" customHeight="1" x14ac:dyDescent="0.3">
      <c r="A24" s="3" t="s">
        <v>129</v>
      </c>
      <c r="B24" s="52">
        <v>2732.3</v>
      </c>
      <c r="C24" s="81">
        <v>2732.3</v>
      </c>
      <c r="D24" s="81">
        <v>2732.3</v>
      </c>
      <c r="E24" s="52">
        <f t="shared" si="8"/>
        <v>0</v>
      </c>
      <c r="F24" s="53">
        <f t="shared" si="4"/>
        <v>100</v>
      </c>
      <c r="G24" s="152"/>
    </row>
    <row r="25" spans="1:10" ht="134.4" customHeight="1" x14ac:dyDescent="0.3">
      <c r="A25" s="3" t="s">
        <v>130</v>
      </c>
      <c r="B25" s="52">
        <v>366947.7</v>
      </c>
      <c r="C25" s="81">
        <v>366947.7</v>
      </c>
      <c r="D25" s="81">
        <v>359586.6</v>
      </c>
      <c r="E25" s="52">
        <f t="shared" si="8"/>
        <v>-7361.1000000000349</v>
      </c>
      <c r="F25" s="53">
        <f t="shared" si="4"/>
        <v>97.993964807518879</v>
      </c>
      <c r="G25" s="152"/>
    </row>
    <row r="26" spans="1:10" ht="134.4" customHeight="1" x14ac:dyDescent="0.3">
      <c r="A26" s="3" t="s">
        <v>131</v>
      </c>
      <c r="B26" s="52">
        <v>27007.3</v>
      </c>
      <c r="C26" s="81">
        <v>27007.3</v>
      </c>
      <c r="D26" s="81">
        <v>26906.3</v>
      </c>
      <c r="E26" s="52">
        <f t="shared" si="8"/>
        <v>-101</v>
      </c>
      <c r="F26" s="53">
        <f t="shared" si="4"/>
        <v>99.626027037134406</v>
      </c>
      <c r="G26" s="152"/>
    </row>
    <row r="27" spans="1:10" ht="99.6" customHeight="1" x14ac:dyDescent="0.3">
      <c r="A27" s="2" t="s">
        <v>132</v>
      </c>
      <c r="B27" s="52">
        <f>B30</f>
        <v>11753.4</v>
      </c>
      <c r="C27" s="81">
        <f>C30</f>
        <v>11753.4</v>
      </c>
      <c r="D27" s="81">
        <f>D30</f>
        <v>11544.3</v>
      </c>
      <c r="E27" s="52">
        <f t="shared" ref="E27:E31" si="9">D27-C27</f>
        <v>-209.10000000000036</v>
      </c>
      <c r="F27" s="53">
        <f t="shared" si="4"/>
        <v>98.220940323651035</v>
      </c>
      <c r="G27" s="152" t="s">
        <v>187</v>
      </c>
    </row>
    <row r="28" spans="1:10" ht="45.6" customHeight="1" x14ac:dyDescent="0.3">
      <c r="A28" s="3" t="s">
        <v>133</v>
      </c>
      <c r="B28" s="52">
        <v>0</v>
      </c>
      <c r="C28" s="81">
        <v>0</v>
      </c>
      <c r="D28" s="81">
        <v>0</v>
      </c>
      <c r="E28" s="52">
        <f t="shared" si="9"/>
        <v>0</v>
      </c>
      <c r="F28" s="53">
        <v>0</v>
      </c>
      <c r="G28" s="152"/>
    </row>
    <row r="29" spans="1:10" ht="45.6" customHeight="1" x14ac:dyDescent="0.3">
      <c r="A29" s="3" t="s">
        <v>134</v>
      </c>
      <c r="B29" s="52">
        <v>0</v>
      </c>
      <c r="C29" s="81">
        <v>0</v>
      </c>
      <c r="D29" s="81">
        <v>0</v>
      </c>
      <c r="E29" s="52">
        <f t="shared" si="9"/>
        <v>0</v>
      </c>
      <c r="F29" s="53">
        <v>0</v>
      </c>
      <c r="G29" s="152"/>
    </row>
    <row r="30" spans="1:10" ht="45.6" customHeight="1" x14ac:dyDescent="0.3">
      <c r="A30" s="3" t="s">
        <v>135</v>
      </c>
      <c r="B30" s="52">
        <v>11753.4</v>
      </c>
      <c r="C30" s="81">
        <v>11753.4</v>
      </c>
      <c r="D30" s="81">
        <v>11544.3</v>
      </c>
      <c r="E30" s="52">
        <f t="shared" si="9"/>
        <v>-209.10000000000036</v>
      </c>
      <c r="F30" s="53">
        <f>(D30/C30)*100</f>
        <v>98.220940323651035</v>
      </c>
      <c r="G30" s="152"/>
    </row>
    <row r="31" spans="1:10" ht="45.6" customHeight="1" x14ac:dyDescent="0.3">
      <c r="A31" s="3" t="s">
        <v>136</v>
      </c>
      <c r="B31" s="52">
        <v>0</v>
      </c>
      <c r="C31" s="81">
        <v>0</v>
      </c>
      <c r="D31" s="81">
        <v>0</v>
      </c>
      <c r="E31" s="52">
        <f t="shared" si="9"/>
        <v>0</v>
      </c>
      <c r="F31" s="53">
        <v>0</v>
      </c>
      <c r="G31" s="152"/>
    </row>
    <row r="32" spans="1:10" ht="16.8" x14ac:dyDescent="0.3">
      <c r="A32" s="50"/>
      <c r="B32" s="51"/>
      <c r="C32" s="51"/>
      <c r="D32" s="74"/>
      <c r="E32" s="51"/>
      <c r="F32" s="51"/>
      <c r="G32" s="51"/>
    </row>
    <row r="33" spans="1:13" hidden="1" x14ac:dyDescent="0.3"/>
    <row r="34" spans="1:13" ht="48" customHeight="1" x14ac:dyDescent="0.35">
      <c r="A34" s="150" t="s">
        <v>140</v>
      </c>
      <c r="B34" s="150"/>
      <c r="C34" s="148" t="s">
        <v>145</v>
      </c>
      <c r="D34" s="148"/>
      <c r="E34" s="59" t="s">
        <v>35</v>
      </c>
      <c r="F34" s="60"/>
      <c r="G34" s="60"/>
      <c r="H34" s="12"/>
      <c r="I34" s="7"/>
      <c r="J34" s="5"/>
      <c r="K34" s="5"/>
      <c r="L34" s="5"/>
      <c r="M34" s="5"/>
    </row>
    <row r="35" spans="1:13" ht="17.399999999999999" x14ac:dyDescent="0.3">
      <c r="A35" s="146" t="s">
        <v>32</v>
      </c>
      <c r="B35" s="146"/>
      <c r="C35" s="146" t="s">
        <v>33</v>
      </c>
      <c r="D35" s="146"/>
      <c r="E35" s="61" t="s">
        <v>34</v>
      </c>
      <c r="F35" s="62"/>
      <c r="G35" s="62"/>
      <c r="H35" s="13"/>
      <c r="I35" s="13"/>
      <c r="J35" s="5"/>
      <c r="K35" s="5"/>
      <c r="L35" s="5"/>
      <c r="M35" s="5"/>
    </row>
    <row r="36" spans="1:13" ht="48" customHeight="1" x14ac:dyDescent="0.3">
      <c r="A36" s="151" t="s">
        <v>141</v>
      </c>
      <c r="B36" s="151"/>
      <c r="C36" s="63" t="s">
        <v>190</v>
      </c>
      <c r="D36" s="75"/>
      <c r="E36" s="64" t="s">
        <v>35</v>
      </c>
      <c r="F36" s="65"/>
      <c r="G36" s="65"/>
      <c r="H36" s="14"/>
      <c r="I36" s="9"/>
      <c r="J36" s="5"/>
      <c r="K36" s="5"/>
      <c r="L36" s="5"/>
      <c r="M36" s="5"/>
    </row>
    <row r="37" spans="1:13" ht="17.399999999999999" x14ac:dyDescent="0.35">
      <c r="A37" s="146" t="s">
        <v>36</v>
      </c>
      <c r="B37" s="146"/>
      <c r="C37" s="146" t="s">
        <v>33</v>
      </c>
      <c r="D37" s="146"/>
      <c r="E37" s="61" t="s">
        <v>34</v>
      </c>
      <c r="F37" s="66"/>
      <c r="G37" s="66" t="s">
        <v>142</v>
      </c>
      <c r="H37" s="4"/>
      <c r="I37" s="7"/>
      <c r="J37" s="5"/>
      <c r="K37" s="5"/>
      <c r="L37" s="5"/>
      <c r="M37" s="5"/>
    </row>
    <row r="38" spans="1:13" ht="48" customHeight="1" x14ac:dyDescent="0.3">
      <c r="A38" s="151" t="s">
        <v>143</v>
      </c>
      <c r="B38" s="151"/>
      <c r="C38" s="148" t="s">
        <v>144</v>
      </c>
      <c r="D38" s="148"/>
      <c r="E38" s="67" t="s">
        <v>146</v>
      </c>
      <c r="F38" s="65"/>
      <c r="G38" s="65"/>
      <c r="H38" s="14"/>
      <c r="I38" s="9"/>
      <c r="J38" s="5"/>
      <c r="K38" s="5"/>
      <c r="L38" s="5"/>
      <c r="M38" s="5"/>
    </row>
    <row r="39" spans="1:13" ht="17.399999999999999" x14ac:dyDescent="0.35">
      <c r="A39" s="146" t="s">
        <v>37</v>
      </c>
      <c r="B39" s="146"/>
      <c r="C39" s="146" t="s">
        <v>33</v>
      </c>
      <c r="D39" s="146"/>
      <c r="E39" s="61" t="s">
        <v>34</v>
      </c>
      <c r="F39" s="66"/>
      <c r="G39" s="66"/>
      <c r="H39" s="4"/>
      <c r="I39" s="46"/>
      <c r="J39" s="5"/>
      <c r="K39" s="5"/>
      <c r="L39" s="5"/>
      <c r="M39" s="5"/>
    </row>
    <row r="40" spans="1:13" ht="17.399999999999999" x14ac:dyDescent="0.35">
      <c r="A40" s="68"/>
      <c r="B40" s="68"/>
      <c r="C40" s="66"/>
      <c r="D40" s="76"/>
      <c r="E40" s="66"/>
      <c r="F40" s="66"/>
      <c r="G40" s="66"/>
      <c r="H40" s="4"/>
      <c r="I40" s="4"/>
      <c r="J40" s="5"/>
      <c r="K40" s="5"/>
      <c r="L40" s="5"/>
      <c r="M40" s="5"/>
    </row>
    <row r="41" spans="1:13" s="73" customFormat="1" ht="26.4" customHeight="1" x14ac:dyDescent="0.3">
      <c r="A41" s="149" t="s">
        <v>147</v>
      </c>
      <c r="B41" s="149"/>
      <c r="C41" s="63" t="s">
        <v>35</v>
      </c>
      <c r="D41" s="77"/>
      <c r="E41" s="70" t="s">
        <v>151</v>
      </c>
      <c r="F41" s="71"/>
      <c r="G41" s="71"/>
      <c r="H41" s="72"/>
      <c r="I41" s="72"/>
      <c r="J41" s="10"/>
      <c r="K41" s="6"/>
      <c r="L41" s="6"/>
      <c r="M41" s="6"/>
    </row>
    <row r="42" spans="1:13" ht="17.399999999999999" x14ac:dyDescent="0.3">
      <c r="A42" s="145" t="s">
        <v>38</v>
      </c>
      <c r="B42" s="145"/>
      <c r="C42" s="146" t="s">
        <v>34</v>
      </c>
      <c r="D42" s="146"/>
      <c r="E42" s="61" t="s">
        <v>39</v>
      </c>
      <c r="F42" s="69"/>
      <c r="G42" s="69"/>
      <c r="H42" s="11"/>
      <c r="I42" s="7"/>
      <c r="J42" s="10"/>
      <c r="K42" s="6"/>
      <c r="L42" s="6"/>
      <c r="M42" s="6"/>
    </row>
    <row r="43" spans="1:13" x14ac:dyDescent="0.3">
      <c r="A43" s="8"/>
      <c r="B43" s="8"/>
      <c r="C43" s="8"/>
      <c r="D43" s="78"/>
      <c r="E43" s="9"/>
      <c r="F43" s="9"/>
      <c r="G43" s="9"/>
      <c r="H43" s="9"/>
      <c r="I43" s="9"/>
      <c r="J43" s="6"/>
      <c r="K43" s="6"/>
      <c r="L43" s="6"/>
      <c r="M43" s="6"/>
    </row>
  </sheetData>
  <mergeCells count="24">
    <mergeCell ref="G22:G26"/>
    <mergeCell ref="G27:G31"/>
    <mergeCell ref="G7:G11"/>
    <mergeCell ref="A1:G1"/>
    <mergeCell ref="A39:B39"/>
    <mergeCell ref="C39:D39"/>
    <mergeCell ref="E4:G4"/>
    <mergeCell ref="G12:G16"/>
    <mergeCell ref="G17:G21"/>
    <mergeCell ref="A2:G2"/>
    <mergeCell ref="A42:B42"/>
    <mergeCell ref="C42:D42"/>
    <mergeCell ref="A4:A5"/>
    <mergeCell ref="A35:B35"/>
    <mergeCell ref="C34:D34"/>
    <mergeCell ref="A37:B37"/>
    <mergeCell ref="C37:D37"/>
    <mergeCell ref="B4:C4"/>
    <mergeCell ref="C35:D35"/>
    <mergeCell ref="A41:B41"/>
    <mergeCell ref="A34:B34"/>
    <mergeCell ref="A36:B36"/>
    <mergeCell ref="A38:B38"/>
    <mergeCell ref="C38:D38"/>
  </mergeCells>
  <pageMargins left="0.7" right="0.7" top="0.75" bottom="0.75" header="0.3" footer="0.3"/>
  <pageSetup paperSize="9" scale="59" fitToHeight="0" orientation="landscape" r:id="rId1"/>
  <rowBreaks count="2" manualBreakCount="2">
    <brk id="17" max="16383" man="1"/>
    <brk id="3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tabSelected="1" view="pageBreakPreview" zoomScale="70" zoomScaleNormal="100" zoomScaleSheetLayoutView="70" workbookViewId="0">
      <selection activeCell="B16" sqref="B16:B20"/>
    </sheetView>
  </sheetViews>
  <sheetFormatPr defaultRowHeight="13.2" x14ac:dyDescent="0.25"/>
  <cols>
    <col min="1" max="1" width="8.88671875" style="86"/>
    <col min="2" max="2" width="28.44140625" style="86" customWidth="1"/>
    <col min="3" max="3" width="21.6640625" style="86" customWidth="1"/>
    <col min="4" max="4" width="18.88671875" style="86" customWidth="1"/>
    <col min="5" max="5" width="17.6640625" style="86" customWidth="1"/>
    <col min="6" max="6" width="15.88671875" style="86" customWidth="1"/>
    <col min="7" max="7" width="27" style="86" customWidth="1"/>
    <col min="8" max="8" width="20.88671875" style="86" customWidth="1"/>
    <col min="9" max="9" width="51.5546875" style="86" customWidth="1"/>
    <col min="10" max="257" width="8.88671875" style="86"/>
    <col min="258" max="258" width="28.44140625" style="86" customWidth="1"/>
    <col min="259" max="259" width="21.6640625" style="86" customWidth="1"/>
    <col min="260" max="260" width="14.109375" style="86" customWidth="1"/>
    <col min="261" max="261" width="15" style="86" customWidth="1"/>
    <col min="262" max="262" width="15.88671875" style="86" customWidth="1"/>
    <col min="263" max="263" width="27" style="86" customWidth="1"/>
    <col min="264" max="264" width="20.88671875" style="86" customWidth="1"/>
    <col min="265" max="265" width="32.88671875" style="86" customWidth="1"/>
    <col min="266" max="513" width="8.88671875" style="86"/>
    <col min="514" max="514" width="28.44140625" style="86" customWidth="1"/>
    <col min="515" max="515" width="21.6640625" style="86" customWidth="1"/>
    <col min="516" max="516" width="14.109375" style="86" customWidth="1"/>
    <col min="517" max="517" width="15" style="86" customWidth="1"/>
    <col min="518" max="518" width="15.88671875" style="86" customWidth="1"/>
    <col min="519" max="519" width="27" style="86" customWidth="1"/>
    <col min="520" max="520" width="20.88671875" style="86" customWidth="1"/>
    <col min="521" max="521" width="32.88671875" style="86" customWidth="1"/>
    <col min="522" max="769" width="8.88671875" style="86"/>
    <col min="770" max="770" width="28.44140625" style="86" customWidth="1"/>
    <col min="771" max="771" width="21.6640625" style="86" customWidth="1"/>
    <col min="772" max="772" width="14.109375" style="86" customWidth="1"/>
    <col min="773" max="773" width="15" style="86" customWidth="1"/>
    <col min="774" max="774" width="15.88671875" style="86" customWidth="1"/>
    <col min="775" max="775" width="27" style="86" customWidth="1"/>
    <col min="776" max="776" width="20.88671875" style="86" customWidth="1"/>
    <col min="777" max="777" width="32.88671875" style="86" customWidth="1"/>
    <col min="778" max="1025" width="8.88671875" style="86"/>
    <col min="1026" max="1026" width="28.44140625" style="86" customWidth="1"/>
    <col min="1027" max="1027" width="21.6640625" style="86" customWidth="1"/>
    <col min="1028" max="1028" width="14.109375" style="86" customWidth="1"/>
    <col min="1029" max="1029" width="15" style="86" customWidth="1"/>
    <col min="1030" max="1030" width="15.88671875" style="86" customWidth="1"/>
    <col min="1031" max="1031" width="27" style="86" customWidth="1"/>
    <col min="1032" max="1032" width="20.88671875" style="86" customWidth="1"/>
    <col min="1033" max="1033" width="32.88671875" style="86" customWidth="1"/>
    <col min="1034" max="1281" width="8.88671875" style="86"/>
    <col min="1282" max="1282" width="28.44140625" style="86" customWidth="1"/>
    <col min="1283" max="1283" width="21.6640625" style="86" customWidth="1"/>
    <col min="1284" max="1284" width="14.109375" style="86" customWidth="1"/>
    <col min="1285" max="1285" width="15" style="86" customWidth="1"/>
    <col min="1286" max="1286" width="15.88671875" style="86" customWidth="1"/>
    <col min="1287" max="1287" width="27" style="86" customWidth="1"/>
    <col min="1288" max="1288" width="20.88671875" style="86" customWidth="1"/>
    <col min="1289" max="1289" width="32.88671875" style="86" customWidth="1"/>
    <col min="1290" max="1537" width="8.88671875" style="86"/>
    <col min="1538" max="1538" width="28.44140625" style="86" customWidth="1"/>
    <col min="1539" max="1539" width="21.6640625" style="86" customWidth="1"/>
    <col min="1540" max="1540" width="14.109375" style="86" customWidth="1"/>
    <col min="1541" max="1541" width="15" style="86" customWidth="1"/>
    <col min="1542" max="1542" width="15.88671875" style="86" customWidth="1"/>
    <col min="1543" max="1543" width="27" style="86" customWidth="1"/>
    <col min="1544" max="1544" width="20.88671875" style="86" customWidth="1"/>
    <col min="1545" max="1545" width="32.88671875" style="86" customWidth="1"/>
    <col min="1546" max="1793" width="8.88671875" style="86"/>
    <col min="1794" max="1794" width="28.44140625" style="86" customWidth="1"/>
    <col min="1795" max="1795" width="21.6640625" style="86" customWidth="1"/>
    <col min="1796" max="1796" width="14.109375" style="86" customWidth="1"/>
    <col min="1797" max="1797" width="15" style="86" customWidth="1"/>
    <col min="1798" max="1798" width="15.88671875" style="86" customWidth="1"/>
    <col min="1799" max="1799" width="27" style="86" customWidth="1"/>
    <col min="1800" max="1800" width="20.88671875" style="86" customWidth="1"/>
    <col min="1801" max="1801" width="32.88671875" style="86" customWidth="1"/>
    <col min="1802" max="2049" width="8.88671875" style="86"/>
    <col min="2050" max="2050" width="28.44140625" style="86" customWidth="1"/>
    <col min="2051" max="2051" width="21.6640625" style="86" customWidth="1"/>
    <col min="2052" max="2052" width="14.109375" style="86" customWidth="1"/>
    <col min="2053" max="2053" width="15" style="86" customWidth="1"/>
    <col min="2054" max="2054" width="15.88671875" style="86" customWidth="1"/>
    <col min="2055" max="2055" width="27" style="86" customWidth="1"/>
    <col min="2056" max="2056" width="20.88671875" style="86" customWidth="1"/>
    <col min="2057" max="2057" width="32.88671875" style="86" customWidth="1"/>
    <col min="2058" max="2305" width="8.88671875" style="86"/>
    <col min="2306" max="2306" width="28.44140625" style="86" customWidth="1"/>
    <col min="2307" max="2307" width="21.6640625" style="86" customWidth="1"/>
    <col min="2308" max="2308" width="14.109375" style="86" customWidth="1"/>
    <col min="2309" max="2309" width="15" style="86" customWidth="1"/>
    <col min="2310" max="2310" width="15.88671875" style="86" customWidth="1"/>
    <col min="2311" max="2311" width="27" style="86" customWidth="1"/>
    <col min="2312" max="2312" width="20.88671875" style="86" customWidth="1"/>
    <col min="2313" max="2313" width="32.88671875" style="86" customWidth="1"/>
    <col min="2314" max="2561" width="8.88671875" style="86"/>
    <col min="2562" max="2562" width="28.44140625" style="86" customWidth="1"/>
    <col min="2563" max="2563" width="21.6640625" style="86" customWidth="1"/>
    <col min="2564" max="2564" width="14.109375" style="86" customWidth="1"/>
    <col min="2565" max="2565" width="15" style="86" customWidth="1"/>
    <col min="2566" max="2566" width="15.88671875" style="86" customWidth="1"/>
    <col min="2567" max="2567" width="27" style="86" customWidth="1"/>
    <col min="2568" max="2568" width="20.88671875" style="86" customWidth="1"/>
    <col min="2569" max="2569" width="32.88671875" style="86" customWidth="1"/>
    <col min="2570" max="2817" width="8.88671875" style="86"/>
    <col min="2818" max="2818" width="28.44140625" style="86" customWidth="1"/>
    <col min="2819" max="2819" width="21.6640625" style="86" customWidth="1"/>
    <col min="2820" max="2820" width="14.109375" style="86" customWidth="1"/>
    <col min="2821" max="2821" width="15" style="86" customWidth="1"/>
    <col min="2822" max="2822" width="15.88671875" style="86" customWidth="1"/>
    <col min="2823" max="2823" width="27" style="86" customWidth="1"/>
    <col min="2824" max="2824" width="20.88671875" style="86" customWidth="1"/>
    <col min="2825" max="2825" width="32.88671875" style="86" customWidth="1"/>
    <col min="2826" max="3073" width="8.88671875" style="86"/>
    <col min="3074" max="3074" width="28.44140625" style="86" customWidth="1"/>
    <col min="3075" max="3075" width="21.6640625" style="86" customWidth="1"/>
    <col min="3076" max="3076" width="14.109375" style="86" customWidth="1"/>
    <col min="3077" max="3077" width="15" style="86" customWidth="1"/>
    <col min="3078" max="3078" width="15.88671875" style="86" customWidth="1"/>
    <col min="3079" max="3079" width="27" style="86" customWidth="1"/>
    <col min="3080" max="3080" width="20.88671875" style="86" customWidth="1"/>
    <col min="3081" max="3081" width="32.88671875" style="86" customWidth="1"/>
    <col min="3082" max="3329" width="8.88671875" style="86"/>
    <col min="3330" max="3330" width="28.44140625" style="86" customWidth="1"/>
    <col min="3331" max="3331" width="21.6640625" style="86" customWidth="1"/>
    <col min="3332" max="3332" width="14.109375" style="86" customWidth="1"/>
    <col min="3333" max="3333" width="15" style="86" customWidth="1"/>
    <col min="3334" max="3334" width="15.88671875" style="86" customWidth="1"/>
    <col min="3335" max="3335" width="27" style="86" customWidth="1"/>
    <col min="3336" max="3336" width="20.88671875" style="86" customWidth="1"/>
    <col min="3337" max="3337" width="32.88671875" style="86" customWidth="1"/>
    <col min="3338" max="3585" width="8.88671875" style="86"/>
    <col min="3586" max="3586" width="28.44140625" style="86" customWidth="1"/>
    <col min="3587" max="3587" width="21.6640625" style="86" customWidth="1"/>
    <col min="3588" max="3588" width="14.109375" style="86" customWidth="1"/>
    <col min="3589" max="3589" width="15" style="86" customWidth="1"/>
    <col min="3590" max="3590" width="15.88671875" style="86" customWidth="1"/>
    <col min="3591" max="3591" width="27" style="86" customWidth="1"/>
    <col min="3592" max="3592" width="20.88671875" style="86" customWidth="1"/>
    <col min="3593" max="3593" width="32.88671875" style="86" customWidth="1"/>
    <col min="3594" max="3841" width="8.88671875" style="86"/>
    <col min="3842" max="3842" width="28.44140625" style="86" customWidth="1"/>
    <col min="3843" max="3843" width="21.6640625" style="86" customWidth="1"/>
    <col min="3844" max="3844" width="14.109375" style="86" customWidth="1"/>
    <col min="3845" max="3845" width="15" style="86" customWidth="1"/>
    <col min="3846" max="3846" width="15.88671875" style="86" customWidth="1"/>
    <col min="3847" max="3847" width="27" style="86" customWidth="1"/>
    <col min="3848" max="3848" width="20.88671875" style="86" customWidth="1"/>
    <col min="3849" max="3849" width="32.88671875" style="86" customWidth="1"/>
    <col min="3850" max="4097" width="8.88671875" style="86"/>
    <col min="4098" max="4098" width="28.44140625" style="86" customWidth="1"/>
    <col min="4099" max="4099" width="21.6640625" style="86" customWidth="1"/>
    <col min="4100" max="4100" width="14.109375" style="86" customWidth="1"/>
    <col min="4101" max="4101" width="15" style="86" customWidth="1"/>
    <col min="4102" max="4102" width="15.88671875" style="86" customWidth="1"/>
    <col min="4103" max="4103" width="27" style="86" customWidth="1"/>
    <col min="4104" max="4104" width="20.88671875" style="86" customWidth="1"/>
    <col min="4105" max="4105" width="32.88671875" style="86" customWidth="1"/>
    <col min="4106" max="4353" width="8.88671875" style="86"/>
    <col min="4354" max="4354" width="28.44140625" style="86" customWidth="1"/>
    <col min="4355" max="4355" width="21.6640625" style="86" customWidth="1"/>
    <col min="4356" max="4356" width="14.109375" style="86" customWidth="1"/>
    <col min="4357" max="4357" width="15" style="86" customWidth="1"/>
    <col min="4358" max="4358" width="15.88671875" style="86" customWidth="1"/>
    <col min="4359" max="4359" width="27" style="86" customWidth="1"/>
    <col min="4360" max="4360" width="20.88671875" style="86" customWidth="1"/>
    <col min="4361" max="4361" width="32.88671875" style="86" customWidth="1"/>
    <col min="4362" max="4609" width="8.88671875" style="86"/>
    <col min="4610" max="4610" width="28.44140625" style="86" customWidth="1"/>
    <col min="4611" max="4611" width="21.6640625" style="86" customWidth="1"/>
    <col min="4612" max="4612" width="14.109375" style="86" customWidth="1"/>
    <col min="4613" max="4613" width="15" style="86" customWidth="1"/>
    <col min="4614" max="4614" width="15.88671875" style="86" customWidth="1"/>
    <col min="4615" max="4615" width="27" style="86" customWidth="1"/>
    <col min="4616" max="4616" width="20.88671875" style="86" customWidth="1"/>
    <col min="4617" max="4617" width="32.88671875" style="86" customWidth="1"/>
    <col min="4618" max="4865" width="8.88671875" style="86"/>
    <col min="4866" max="4866" width="28.44140625" style="86" customWidth="1"/>
    <col min="4867" max="4867" width="21.6640625" style="86" customWidth="1"/>
    <col min="4868" max="4868" width="14.109375" style="86" customWidth="1"/>
    <col min="4869" max="4869" width="15" style="86" customWidth="1"/>
    <col min="4870" max="4870" width="15.88671875" style="86" customWidth="1"/>
    <col min="4871" max="4871" width="27" style="86" customWidth="1"/>
    <col min="4872" max="4872" width="20.88671875" style="86" customWidth="1"/>
    <col min="4873" max="4873" width="32.88671875" style="86" customWidth="1"/>
    <col min="4874" max="5121" width="8.88671875" style="86"/>
    <col min="5122" max="5122" width="28.44140625" style="86" customWidth="1"/>
    <col min="5123" max="5123" width="21.6640625" style="86" customWidth="1"/>
    <col min="5124" max="5124" width="14.109375" style="86" customWidth="1"/>
    <col min="5125" max="5125" width="15" style="86" customWidth="1"/>
    <col min="5126" max="5126" width="15.88671875" style="86" customWidth="1"/>
    <col min="5127" max="5127" width="27" style="86" customWidth="1"/>
    <col min="5128" max="5128" width="20.88671875" style="86" customWidth="1"/>
    <col min="5129" max="5129" width="32.88671875" style="86" customWidth="1"/>
    <col min="5130" max="5377" width="8.88671875" style="86"/>
    <col min="5378" max="5378" width="28.44140625" style="86" customWidth="1"/>
    <col min="5379" max="5379" width="21.6640625" style="86" customWidth="1"/>
    <col min="5380" max="5380" width="14.109375" style="86" customWidth="1"/>
    <col min="5381" max="5381" width="15" style="86" customWidth="1"/>
    <col min="5382" max="5382" width="15.88671875" style="86" customWidth="1"/>
    <col min="5383" max="5383" width="27" style="86" customWidth="1"/>
    <col min="5384" max="5384" width="20.88671875" style="86" customWidth="1"/>
    <col min="5385" max="5385" width="32.88671875" style="86" customWidth="1"/>
    <col min="5386" max="5633" width="8.88671875" style="86"/>
    <col min="5634" max="5634" width="28.44140625" style="86" customWidth="1"/>
    <col min="5635" max="5635" width="21.6640625" style="86" customWidth="1"/>
    <col min="5636" max="5636" width="14.109375" style="86" customWidth="1"/>
    <col min="5637" max="5637" width="15" style="86" customWidth="1"/>
    <col min="5638" max="5638" width="15.88671875" style="86" customWidth="1"/>
    <col min="5639" max="5639" width="27" style="86" customWidth="1"/>
    <col min="5640" max="5640" width="20.88671875" style="86" customWidth="1"/>
    <col min="5641" max="5641" width="32.88671875" style="86" customWidth="1"/>
    <col min="5642" max="5889" width="8.88671875" style="86"/>
    <col min="5890" max="5890" width="28.44140625" style="86" customWidth="1"/>
    <col min="5891" max="5891" width="21.6640625" style="86" customWidth="1"/>
    <col min="5892" max="5892" width="14.109375" style="86" customWidth="1"/>
    <col min="5893" max="5893" width="15" style="86" customWidth="1"/>
    <col min="5894" max="5894" width="15.88671875" style="86" customWidth="1"/>
    <col min="5895" max="5895" width="27" style="86" customWidth="1"/>
    <col min="5896" max="5896" width="20.88671875" style="86" customWidth="1"/>
    <col min="5897" max="5897" width="32.88671875" style="86" customWidth="1"/>
    <col min="5898" max="6145" width="8.88671875" style="86"/>
    <col min="6146" max="6146" width="28.44140625" style="86" customWidth="1"/>
    <col min="6147" max="6147" width="21.6640625" style="86" customWidth="1"/>
    <col min="6148" max="6148" width="14.109375" style="86" customWidth="1"/>
    <col min="6149" max="6149" width="15" style="86" customWidth="1"/>
    <col min="6150" max="6150" width="15.88671875" style="86" customWidth="1"/>
    <col min="6151" max="6151" width="27" style="86" customWidth="1"/>
    <col min="6152" max="6152" width="20.88671875" style="86" customWidth="1"/>
    <col min="6153" max="6153" width="32.88671875" style="86" customWidth="1"/>
    <col min="6154" max="6401" width="8.88671875" style="86"/>
    <col min="6402" max="6402" width="28.44140625" style="86" customWidth="1"/>
    <col min="6403" max="6403" width="21.6640625" style="86" customWidth="1"/>
    <col min="6404" max="6404" width="14.109375" style="86" customWidth="1"/>
    <col min="6405" max="6405" width="15" style="86" customWidth="1"/>
    <col min="6406" max="6406" width="15.88671875" style="86" customWidth="1"/>
    <col min="6407" max="6407" width="27" style="86" customWidth="1"/>
    <col min="6408" max="6408" width="20.88671875" style="86" customWidth="1"/>
    <col min="6409" max="6409" width="32.88671875" style="86" customWidth="1"/>
    <col min="6410" max="6657" width="8.88671875" style="86"/>
    <col min="6658" max="6658" width="28.44140625" style="86" customWidth="1"/>
    <col min="6659" max="6659" width="21.6640625" style="86" customWidth="1"/>
    <col min="6660" max="6660" width="14.109375" style="86" customWidth="1"/>
    <col min="6661" max="6661" width="15" style="86" customWidth="1"/>
    <col min="6662" max="6662" width="15.88671875" style="86" customWidth="1"/>
    <col min="6663" max="6663" width="27" style="86" customWidth="1"/>
    <col min="6664" max="6664" width="20.88671875" style="86" customWidth="1"/>
    <col min="6665" max="6665" width="32.88671875" style="86" customWidth="1"/>
    <col min="6666" max="6913" width="8.88671875" style="86"/>
    <col min="6914" max="6914" width="28.44140625" style="86" customWidth="1"/>
    <col min="6915" max="6915" width="21.6640625" style="86" customWidth="1"/>
    <col min="6916" max="6916" width="14.109375" style="86" customWidth="1"/>
    <col min="6917" max="6917" width="15" style="86" customWidth="1"/>
    <col min="6918" max="6918" width="15.88671875" style="86" customWidth="1"/>
    <col min="6919" max="6919" width="27" style="86" customWidth="1"/>
    <col min="6920" max="6920" width="20.88671875" style="86" customWidth="1"/>
    <col min="6921" max="6921" width="32.88671875" style="86" customWidth="1"/>
    <col min="6922" max="7169" width="8.88671875" style="86"/>
    <col min="7170" max="7170" width="28.44140625" style="86" customWidth="1"/>
    <col min="7171" max="7171" width="21.6640625" style="86" customWidth="1"/>
    <col min="7172" max="7172" width="14.109375" style="86" customWidth="1"/>
    <col min="7173" max="7173" width="15" style="86" customWidth="1"/>
    <col min="7174" max="7174" width="15.88671875" style="86" customWidth="1"/>
    <col min="7175" max="7175" width="27" style="86" customWidth="1"/>
    <col min="7176" max="7176" width="20.88671875" style="86" customWidth="1"/>
    <col min="7177" max="7177" width="32.88671875" style="86" customWidth="1"/>
    <col min="7178" max="7425" width="8.88671875" style="86"/>
    <col min="7426" max="7426" width="28.44140625" style="86" customWidth="1"/>
    <col min="7427" max="7427" width="21.6640625" style="86" customWidth="1"/>
    <col min="7428" max="7428" width="14.109375" style="86" customWidth="1"/>
    <col min="7429" max="7429" width="15" style="86" customWidth="1"/>
    <col min="7430" max="7430" width="15.88671875" style="86" customWidth="1"/>
    <col min="7431" max="7431" width="27" style="86" customWidth="1"/>
    <col min="7432" max="7432" width="20.88671875" style="86" customWidth="1"/>
    <col min="7433" max="7433" width="32.88671875" style="86" customWidth="1"/>
    <col min="7434" max="7681" width="8.88671875" style="86"/>
    <col min="7682" max="7682" width="28.44140625" style="86" customWidth="1"/>
    <col min="7683" max="7683" width="21.6640625" style="86" customWidth="1"/>
    <col min="7684" max="7684" width="14.109375" style="86" customWidth="1"/>
    <col min="7685" max="7685" width="15" style="86" customWidth="1"/>
    <col min="7686" max="7686" width="15.88671875" style="86" customWidth="1"/>
    <col min="7687" max="7687" width="27" style="86" customWidth="1"/>
    <col min="7688" max="7688" width="20.88671875" style="86" customWidth="1"/>
    <col min="7689" max="7689" width="32.88671875" style="86" customWidth="1"/>
    <col min="7690" max="7937" width="8.88671875" style="86"/>
    <col min="7938" max="7938" width="28.44140625" style="86" customWidth="1"/>
    <col min="7939" max="7939" width="21.6640625" style="86" customWidth="1"/>
    <col min="7940" max="7940" width="14.109375" style="86" customWidth="1"/>
    <col min="7941" max="7941" width="15" style="86" customWidth="1"/>
    <col min="7942" max="7942" width="15.88671875" style="86" customWidth="1"/>
    <col min="7943" max="7943" width="27" style="86" customWidth="1"/>
    <col min="7944" max="7944" width="20.88671875" style="86" customWidth="1"/>
    <col min="7945" max="7945" width="32.88671875" style="86" customWidth="1"/>
    <col min="7946" max="8193" width="8.88671875" style="86"/>
    <col min="8194" max="8194" width="28.44140625" style="86" customWidth="1"/>
    <col min="8195" max="8195" width="21.6640625" style="86" customWidth="1"/>
    <col min="8196" max="8196" width="14.109375" style="86" customWidth="1"/>
    <col min="8197" max="8197" width="15" style="86" customWidth="1"/>
    <col min="8198" max="8198" width="15.88671875" style="86" customWidth="1"/>
    <col min="8199" max="8199" width="27" style="86" customWidth="1"/>
    <col min="8200" max="8200" width="20.88671875" style="86" customWidth="1"/>
    <col min="8201" max="8201" width="32.88671875" style="86" customWidth="1"/>
    <col min="8202" max="8449" width="8.88671875" style="86"/>
    <col min="8450" max="8450" width="28.44140625" style="86" customWidth="1"/>
    <col min="8451" max="8451" width="21.6640625" style="86" customWidth="1"/>
    <col min="8452" max="8452" width="14.109375" style="86" customWidth="1"/>
    <col min="8453" max="8453" width="15" style="86" customWidth="1"/>
    <col min="8454" max="8454" width="15.88671875" style="86" customWidth="1"/>
    <col min="8455" max="8455" width="27" style="86" customWidth="1"/>
    <col min="8456" max="8456" width="20.88671875" style="86" customWidth="1"/>
    <col min="8457" max="8457" width="32.88671875" style="86" customWidth="1"/>
    <col min="8458" max="8705" width="8.88671875" style="86"/>
    <col min="8706" max="8706" width="28.44140625" style="86" customWidth="1"/>
    <col min="8707" max="8707" width="21.6640625" style="86" customWidth="1"/>
    <col min="8708" max="8708" width="14.109375" style="86" customWidth="1"/>
    <col min="8709" max="8709" width="15" style="86" customWidth="1"/>
    <col min="8710" max="8710" width="15.88671875" style="86" customWidth="1"/>
    <col min="8711" max="8711" width="27" style="86" customWidth="1"/>
    <col min="8712" max="8712" width="20.88671875" style="86" customWidth="1"/>
    <col min="8713" max="8713" width="32.88671875" style="86" customWidth="1"/>
    <col min="8714" max="8961" width="8.88671875" style="86"/>
    <col min="8962" max="8962" width="28.44140625" style="86" customWidth="1"/>
    <col min="8963" max="8963" width="21.6640625" style="86" customWidth="1"/>
    <col min="8964" max="8964" width="14.109375" style="86" customWidth="1"/>
    <col min="8965" max="8965" width="15" style="86" customWidth="1"/>
    <col min="8966" max="8966" width="15.88671875" style="86" customWidth="1"/>
    <col min="8967" max="8967" width="27" style="86" customWidth="1"/>
    <col min="8968" max="8968" width="20.88671875" style="86" customWidth="1"/>
    <col min="8969" max="8969" width="32.88671875" style="86" customWidth="1"/>
    <col min="8970" max="9217" width="8.88671875" style="86"/>
    <col min="9218" max="9218" width="28.44140625" style="86" customWidth="1"/>
    <col min="9219" max="9219" width="21.6640625" style="86" customWidth="1"/>
    <col min="9220" max="9220" width="14.109375" style="86" customWidth="1"/>
    <col min="9221" max="9221" width="15" style="86" customWidth="1"/>
    <col min="9222" max="9222" width="15.88671875" style="86" customWidth="1"/>
    <col min="9223" max="9223" width="27" style="86" customWidth="1"/>
    <col min="9224" max="9224" width="20.88671875" style="86" customWidth="1"/>
    <col min="9225" max="9225" width="32.88671875" style="86" customWidth="1"/>
    <col min="9226" max="9473" width="8.88671875" style="86"/>
    <col min="9474" max="9474" width="28.44140625" style="86" customWidth="1"/>
    <col min="9475" max="9475" width="21.6640625" style="86" customWidth="1"/>
    <col min="9476" max="9476" width="14.109375" style="86" customWidth="1"/>
    <col min="9477" max="9477" width="15" style="86" customWidth="1"/>
    <col min="9478" max="9478" width="15.88671875" style="86" customWidth="1"/>
    <col min="9479" max="9479" width="27" style="86" customWidth="1"/>
    <col min="9480" max="9480" width="20.88671875" style="86" customWidth="1"/>
    <col min="9481" max="9481" width="32.88671875" style="86" customWidth="1"/>
    <col min="9482" max="9729" width="8.88671875" style="86"/>
    <col min="9730" max="9730" width="28.44140625" style="86" customWidth="1"/>
    <col min="9731" max="9731" width="21.6640625" style="86" customWidth="1"/>
    <col min="9732" max="9732" width="14.109375" style="86" customWidth="1"/>
    <col min="9733" max="9733" width="15" style="86" customWidth="1"/>
    <col min="9734" max="9734" width="15.88671875" style="86" customWidth="1"/>
    <col min="9735" max="9735" width="27" style="86" customWidth="1"/>
    <col min="9736" max="9736" width="20.88671875" style="86" customWidth="1"/>
    <col min="9737" max="9737" width="32.88671875" style="86" customWidth="1"/>
    <col min="9738" max="9985" width="8.88671875" style="86"/>
    <col min="9986" max="9986" width="28.44140625" style="86" customWidth="1"/>
    <col min="9987" max="9987" width="21.6640625" style="86" customWidth="1"/>
    <col min="9988" max="9988" width="14.109375" style="86" customWidth="1"/>
    <col min="9989" max="9989" width="15" style="86" customWidth="1"/>
    <col min="9990" max="9990" width="15.88671875" style="86" customWidth="1"/>
    <col min="9991" max="9991" width="27" style="86" customWidth="1"/>
    <col min="9992" max="9992" width="20.88671875" style="86" customWidth="1"/>
    <col min="9993" max="9993" width="32.88671875" style="86" customWidth="1"/>
    <col min="9994" max="10241" width="8.88671875" style="86"/>
    <col min="10242" max="10242" width="28.44140625" style="86" customWidth="1"/>
    <col min="10243" max="10243" width="21.6640625" style="86" customWidth="1"/>
    <col min="10244" max="10244" width="14.109375" style="86" customWidth="1"/>
    <col min="10245" max="10245" width="15" style="86" customWidth="1"/>
    <col min="10246" max="10246" width="15.88671875" style="86" customWidth="1"/>
    <col min="10247" max="10247" width="27" style="86" customWidth="1"/>
    <col min="10248" max="10248" width="20.88671875" style="86" customWidth="1"/>
    <col min="10249" max="10249" width="32.88671875" style="86" customWidth="1"/>
    <col min="10250" max="10497" width="8.88671875" style="86"/>
    <col min="10498" max="10498" width="28.44140625" style="86" customWidth="1"/>
    <col min="10499" max="10499" width="21.6640625" style="86" customWidth="1"/>
    <col min="10500" max="10500" width="14.109375" style="86" customWidth="1"/>
    <col min="10501" max="10501" width="15" style="86" customWidth="1"/>
    <col min="10502" max="10502" width="15.88671875" style="86" customWidth="1"/>
    <col min="10503" max="10503" width="27" style="86" customWidth="1"/>
    <col min="10504" max="10504" width="20.88671875" style="86" customWidth="1"/>
    <col min="10505" max="10505" width="32.88671875" style="86" customWidth="1"/>
    <col min="10506" max="10753" width="8.88671875" style="86"/>
    <col min="10754" max="10754" width="28.44140625" style="86" customWidth="1"/>
    <col min="10755" max="10755" width="21.6640625" style="86" customWidth="1"/>
    <col min="10756" max="10756" width="14.109375" style="86" customWidth="1"/>
    <col min="10757" max="10757" width="15" style="86" customWidth="1"/>
    <col min="10758" max="10758" width="15.88671875" style="86" customWidth="1"/>
    <col min="10759" max="10759" width="27" style="86" customWidth="1"/>
    <col min="10760" max="10760" width="20.88671875" style="86" customWidth="1"/>
    <col min="10761" max="10761" width="32.88671875" style="86" customWidth="1"/>
    <col min="10762" max="11009" width="8.88671875" style="86"/>
    <col min="11010" max="11010" width="28.44140625" style="86" customWidth="1"/>
    <col min="11011" max="11011" width="21.6640625" style="86" customWidth="1"/>
    <col min="11012" max="11012" width="14.109375" style="86" customWidth="1"/>
    <col min="11013" max="11013" width="15" style="86" customWidth="1"/>
    <col min="11014" max="11014" width="15.88671875" style="86" customWidth="1"/>
    <col min="11015" max="11015" width="27" style="86" customWidth="1"/>
    <col min="11016" max="11016" width="20.88671875" style="86" customWidth="1"/>
    <col min="11017" max="11017" width="32.88671875" style="86" customWidth="1"/>
    <col min="11018" max="11265" width="8.88671875" style="86"/>
    <col min="11266" max="11266" width="28.44140625" style="86" customWidth="1"/>
    <col min="11267" max="11267" width="21.6640625" style="86" customWidth="1"/>
    <col min="11268" max="11268" width="14.109375" style="86" customWidth="1"/>
    <col min="11269" max="11269" width="15" style="86" customWidth="1"/>
    <col min="11270" max="11270" width="15.88671875" style="86" customWidth="1"/>
    <col min="11271" max="11271" width="27" style="86" customWidth="1"/>
    <col min="11272" max="11272" width="20.88671875" style="86" customWidth="1"/>
    <col min="11273" max="11273" width="32.88671875" style="86" customWidth="1"/>
    <col min="11274" max="11521" width="8.88671875" style="86"/>
    <col min="11522" max="11522" width="28.44140625" style="86" customWidth="1"/>
    <col min="11523" max="11523" width="21.6640625" style="86" customWidth="1"/>
    <col min="11524" max="11524" width="14.109375" style="86" customWidth="1"/>
    <col min="11525" max="11525" width="15" style="86" customWidth="1"/>
    <col min="11526" max="11526" width="15.88671875" style="86" customWidth="1"/>
    <col min="11527" max="11527" width="27" style="86" customWidth="1"/>
    <col min="11528" max="11528" width="20.88671875" style="86" customWidth="1"/>
    <col min="11529" max="11529" width="32.88671875" style="86" customWidth="1"/>
    <col min="11530" max="11777" width="8.88671875" style="86"/>
    <col min="11778" max="11778" width="28.44140625" style="86" customWidth="1"/>
    <col min="11779" max="11779" width="21.6640625" style="86" customWidth="1"/>
    <col min="11780" max="11780" width="14.109375" style="86" customWidth="1"/>
    <col min="11781" max="11781" width="15" style="86" customWidth="1"/>
    <col min="11782" max="11782" width="15.88671875" style="86" customWidth="1"/>
    <col min="11783" max="11783" width="27" style="86" customWidth="1"/>
    <col min="11784" max="11784" width="20.88671875" style="86" customWidth="1"/>
    <col min="11785" max="11785" width="32.88671875" style="86" customWidth="1"/>
    <col min="11786" max="12033" width="8.88671875" style="86"/>
    <col min="12034" max="12034" width="28.44140625" style="86" customWidth="1"/>
    <col min="12035" max="12035" width="21.6640625" style="86" customWidth="1"/>
    <col min="12036" max="12036" width="14.109375" style="86" customWidth="1"/>
    <col min="12037" max="12037" width="15" style="86" customWidth="1"/>
    <col min="12038" max="12038" width="15.88671875" style="86" customWidth="1"/>
    <col min="12039" max="12039" width="27" style="86" customWidth="1"/>
    <col min="12040" max="12040" width="20.88671875" style="86" customWidth="1"/>
    <col min="12041" max="12041" width="32.88671875" style="86" customWidth="1"/>
    <col min="12042" max="12289" width="8.88671875" style="86"/>
    <col min="12290" max="12290" width="28.44140625" style="86" customWidth="1"/>
    <col min="12291" max="12291" width="21.6640625" style="86" customWidth="1"/>
    <col min="12292" max="12292" width="14.109375" style="86" customWidth="1"/>
    <col min="12293" max="12293" width="15" style="86" customWidth="1"/>
    <col min="12294" max="12294" width="15.88671875" style="86" customWidth="1"/>
    <col min="12295" max="12295" width="27" style="86" customWidth="1"/>
    <col min="12296" max="12296" width="20.88671875" style="86" customWidth="1"/>
    <col min="12297" max="12297" width="32.88671875" style="86" customWidth="1"/>
    <col min="12298" max="12545" width="8.88671875" style="86"/>
    <col min="12546" max="12546" width="28.44140625" style="86" customWidth="1"/>
    <col min="12547" max="12547" width="21.6640625" style="86" customWidth="1"/>
    <col min="12548" max="12548" width="14.109375" style="86" customWidth="1"/>
    <col min="12549" max="12549" width="15" style="86" customWidth="1"/>
    <col min="12550" max="12550" width="15.88671875" style="86" customWidth="1"/>
    <col min="12551" max="12551" width="27" style="86" customWidth="1"/>
    <col min="12552" max="12552" width="20.88671875" style="86" customWidth="1"/>
    <col min="12553" max="12553" width="32.88671875" style="86" customWidth="1"/>
    <col min="12554" max="12801" width="8.88671875" style="86"/>
    <col min="12802" max="12802" width="28.44140625" style="86" customWidth="1"/>
    <col min="12803" max="12803" width="21.6640625" style="86" customWidth="1"/>
    <col min="12804" max="12804" width="14.109375" style="86" customWidth="1"/>
    <col min="12805" max="12805" width="15" style="86" customWidth="1"/>
    <col min="12806" max="12806" width="15.88671875" style="86" customWidth="1"/>
    <col min="12807" max="12807" width="27" style="86" customWidth="1"/>
    <col min="12808" max="12808" width="20.88671875" style="86" customWidth="1"/>
    <col min="12809" max="12809" width="32.88671875" style="86" customWidth="1"/>
    <col min="12810" max="13057" width="8.88671875" style="86"/>
    <col min="13058" max="13058" width="28.44140625" style="86" customWidth="1"/>
    <col min="13059" max="13059" width="21.6640625" style="86" customWidth="1"/>
    <col min="13060" max="13060" width="14.109375" style="86" customWidth="1"/>
    <col min="13061" max="13061" width="15" style="86" customWidth="1"/>
    <col min="13062" max="13062" width="15.88671875" style="86" customWidth="1"/>
    <col min="13063" max="13063" width="27" style="86" customWidth="1"/>
    <col min="13064" max="13064" width="20.88671875" style="86" customWidth="1"/>
    <col min="13065" max="13065" width="32.88671875" style="86" customWidth="1"/>
    <col min="13066" max="13313" width="8.88671875" style="86"/>
    <col min="13314" max="13314" width="28.44140625" style="86" customWidth="1"/>
    <col min="13315" max="13315" width="21.6640625" style="86" customWidth="1"/>
    <col min="13316" max="13316" width="14.109375" style="86" customWidth="1"/>
    <col min="13317" max="13317" width="15" style="86" customWidth="1"/>
    <col min="13318" max="13318" width="15.88671875" style="86" customWidth="1"/>
    <col min="13319" max="13319" width="27" style="86" customWidth="1"/>
    <col min="13320" max="13320" width="20.88671875" style="86" customWidth="1"/>
    <col min="13321" max="13321" width="32.88671875" style="86" customWidth="1"/>
    <col min="13322" max="13569" width="8.88671875" style="86"/>
    <col min="13570" max="13570" width="28.44140625" style="86" customWidth="1"/>
    <col min="13571" max="13571" width="21.6640625" style="86" customWidth="1"/>
    <col min="13572" max="13572" width="14.109375" style="86" customWidth="1"/>
    <col min="13573" max="13573" width="15" style="86" customWidth="1"/>
    <col min="13574" max="13574" width="15.88671875" style="86" customWidth="1"/>
    <col min="13575" max="13575" width="27" style="86" customWidth="1"/>
    <col min="13576" max="13576" width="20.88671875" style="86" customWidth="1"/>
    <col min="13577" max="13577" width="32.88671875" style="86" customWidth="1"/>
    <col min="13578" max="13825" width="8.88671875" style="86"/>
    <col min="13826" max="13826" width="28.44140625" style="86" customWidth="1"/>
    <col min="13827" max="13827" width="21.6640625" style="86" customWidth="1"/>
    <col min="13828" max="13828" width="14.109375" style="86" customWidth="1"/>
    <col min="13829" max="13829" width="15" style="86" customWidth="1"/>
    <col min="13830" max="13830" width="15.88671875" style="86" customWidth="1"/>
    <col min="13831" max="13831" width="27" style="86" customWidth="1"/>
    <col min="13832" max="13832" width="20.88671875" style="86" customWidth="1"/>
    <col min="13833" max="13833" width="32.88671875" style="86" customWidth="1"/>
    <col min="13834" max="14081" width="8.88671875" style="86"/>
    <col min="14082" max="14082" width="28.44140625" style="86" customWidth="1"/>
    <col min="14083" max="14083" width="21.6640625" style="86" customWidth="1"/>
    <col min="14084" max="14084" width="14.109375" style="86" customWidth="1"/>
    <col min="14085" max="14085" width="15" style="86" customWidth="1"/>
    <col min="14086" max="14086" width="15.88671875" style="86" customWidth="1"/>
    <col min="14087" max="14087" width="27" style="86" customWidth="1"/>
    <col min="14088" max="14088" width="20.88671875" style="86" customWidth="1"/>
    <col min="14089" max="14089" width="32.88671875" style="86" customWidth="1"/>
    <col min="14090" max="14337" width="8.88671875" style="86"/>
    <col min="14338" max="14338" width="28.44140625" style="86" customWidth="1"/>
    <col min="14339" max="14339" width="21.6640625" style="86" customWidth="1"/>
    <col min="14340" max="14340" width="14.109375" style="86" customWidth="1"/>
    <col min="14341" max="14341" width="15" style="86" customWidth="1"/>
    <col min="14342" max="14342" width="15.88671875" style="86" customWidth="1"/>
    <col min="14343" max="14343" width="27" style="86" customWidth="1"/>
    <col min="14344" max="14344" width="20.88671875" style="86" customWidth="1"/>
    <col min="14345" max="14345" width="32.88671875" style="86" customWidth="1"/>
    <col min="14346" max="14593" width="8.88671875" style="86"/>
    <col min="14594" max="14594" width="28.44140625" style="86" customWidth="1"/>
    <col min="14595" max="14595" width="21.6640625" style="86" customWidth="1"/>
    <col min="14596" max="14596" width="14.109375" style="86" customWidth="1"/>
    <col min="14597" max="14597" width="15" style="86" customWidth="1"/>
    <col min="14598" max="14598" width="15.88671875" style="86" customWidth="1"/>
    <col min="14599" max="14599" width="27" style="86" customWidth="1"/>
    <col min="14600" max="14600" width="20.88671875" style="86" customWidth="1"/>
    <col min="14601" max="14601" width="32.88671875" style="86" customWidth="1"/>
    <col min="14602" max="14849" width="8.88671875" style="86"/>
    <col min="14850" max="14850" width="28.44140625" style="86" customWidth="1"/>
    <col min="14851" max="14851" width="21.6640625" style="86" customWidth="1"/>
    <col min="14852" max="14852" width="14.109375" style="86" customWidth="1"/>
    <col min="14853" max="14853" width="15" style="86" customWidth="1"/>
    <col min="14854" max="14854" width="15.88671875" style="86" customWidth="1"/>
    <col min="14855" max="14855" width="27" style="86" customWidth="1"/>
    <col min="14856" max="14856" width="20.88671875" style="86" customWidth="1"/>
    <col min="14857" max="14857" width="32.88671875" style="86" customWidth="1"/>
    <col min="14858" max="15105" width="8.88671875" style="86"/>
    <col min="15106" max="15106" width="28.44140625" style="86" customWidth="1"/>
    <col min="15107" max="15107" width="21.6640625" style="86" customWidth="1"/>
    <col min="15108" max="15108" width="14.109375" style="86" customWidth="1"/>
    <col min="15109" max="15109" width="15" style="86" customWidth="1"/>
    <col min="15110" max="15110" width="15.88671875" style="86" customWidth="1"/>
    <col min="15111" max="15111" width="27" style="86" customWidth="1"/>
    <col min="15112" max="15112" width="20.88671875" style="86" customWidth="1"/>
    <col min="15113" max="15113" width="32.88671875" style="86" customWidth="1"/>
    <col min="15114" max="15361" width="8.88671875" style="86"/>
    <col min="15362" max="15362" width="28.44140625" style="86" customWidth="1"/>
    <col min="15363" max="15363" width="21.6640625" style="86" customWidth="1"/>
    <col min="15364" max="15364" width="14.109375" style="86" customWidth="1"/>
    <col min="15365" max="15365" width="15" style="86" customWidth="1"/>
    <col min="15366" max="15366" width="15.88671875" style="86" customWidth="1"/>
    <col min="15367" max="15367" width="27" style="86" customWidth="1"/>
    <col min="15368" max="15368" width="20.88671875" style="86" customWidth="1"/>
    <col min="15369" max="15369" width="32.88671875" style="86" customWidth="1"/>
    <col min="15370" max="15617" width="8.88671875" style="86"/>
    <col min="15618" max="15618" width="28.44140625" style="86" customWidth="1"/>
    <col min="15619" max="15619" width="21.6640625" style="86" customWidth="1"/>
    <col min="15620" max="15620" width="14.109375" style="86" customWidth="1"/>
    <col min="15621" max="15621" width="15" style="86" customWidth="1"/>
    <col min="15622" max="15622" width="15.88671875" style="86" customWidth="1"/>
    <col min="15623" max="15623" width="27" style="86" customWidth="1"/>
    <col min="15624" max="15624" width="20.88671875" style="86" customWidth="1"/>
    <col min="15625" max="15625" width="32.88671875" style="86" customWidth="1"/>
    <col min="15626" max="15873" width="8.88671875" style="86"/>
    <col min="15874" max="15874" width="28.44140625" style="86" customWidth="1"/>
    <col min="15875" max="15875" width="21.6640625" style="86" customWidth="1"/>
    <col min="15876" max="15876" width="14.109375" style="86" customWidth="1"/>
    <col min="15877" max="15877" width="15" style="86" customWidth="1"/>
    <col min="15878" max="15878" width="15.88671875" style="86" customWidth="1"/>
    <col min="15879" max="15879" width="27" style="86" customWidth="1"/>
    <col min="15880" max="15880" width="20.88671875" style="86" customWidth="1"/>
    <col min="15881" max="15881" width="32.88671875" style="86" customWidth="1"/>
    <col min="15882" max="16129" width="8.88671875" style="86"/>
    <col min="16130" max="16130" width="28.44140625" style="86" customWidth="1"/>
    <col min="16131" max="16131" width="21.6640625" style="86" customWidth="1"/>
    <col min="16132" max="16132" width="14.109375" style="86" customWidth="1"/>
    <col min="16133" max="16133" width="15" style="86" customWidth="1"/>
    <col min="16134" max="16134" width="15.88671875" style="86" customWidth="1"/>
    <col min="16135" max="16135" width="27" style="86" customWidth="1"/>
    <col min="16136" max="16136" width="20.88671875" style="86" customWidth="1"/>
    <col min="16137" max="16137" width="32.88671875" style="86" customWidth="1"/>
    <col min="16138" max="16384" width="8.88671875" style="86"/>
  </cols>
  <sheetData>
    <row r="1" spans="1:10" ht="70.2" customHeight="1" thickBot="1" x14ac:dyDescent="0.3">
      <c r="A1" s="186" t="s">
        <v>179</v>
      </c>
      <c r="B1" s="187"/>
      <c r="C1" s="187"/>
      <c r="D1" s="187"/>
      <c r="E1" s="187"/>
      <c r="F1" s="187"/>
      <c r="G1" s="187"/>
      <c r="H1" s="187"/>
      <c r="I1" s="187"/>
    </row>
    <row r="2" spans="1:10" ht="31.8" thickBot="1" x14ac:dyDescent="0.3">
      <c r="A2" s="94" t="s">
        <v>152</v>
      </c>
      <c r="B2" s="95" t="s">
        <v>153</v>
      </c>
      <c r="C2" s="180" t="s">
        <v>154</v>
      </c>
      <c r="D2" s="189" t="s">
        <v>155</v>
      </c>
      <c r="E2" s="190"/>
      <c r="F2" s="191"/>
      <c r="G2" s="180" t="s">
        <v>156</v>
      </c>
      <c r="H2" s="180" t="s">
        <v>157</v>
      </c>
      <c r="I2" s="180" t="s">
        <v>158</v>
      </c>
    </row>
    <row r="3" spans="1:10" ht="31.8" thickBot="1" x14ac:dyDescent="0.3">
      <c r="A3" s="96" t="s">
        <v>159</v>
      </c>
      <c r="B3" s="97" t="s">
        <v>160</v>
      </c>
      <c r="C3" s="188"/>
      <c r="D3" s="97" t="s">
        <v>161</v>
      </c>
      <c r="E3" s="97" t="s">
        <v>162</v>
      </c>
      <c r="F3" s="97" t="s">
        <v>163</v>
      </c>
      <c r="G3" s="188"/>
      <c r="H3" s="192"/>
      <c r="I3" s="188"/>
    </row>
    <row r="4" spans="1:10" ht="16.2" thickBot="1" x14ac:dyDescent="0.3">
      <c r="A4" s="96">
        <v>1</v>
      </c>
      <c r="B4" s="97">
        <v>2</v>
      </c>
      <c r="C4" s="97">
        <v>3</v>
      </c>
      <c r="D4" s="97">
        <v>4</v>
      </c>
      <c r="E4" s="97">
        <v>5</v>
      </c>
      <c r="F4" s="97">
        <v>6</v>
      </c>
      <c r="G4" s="103">
        <v>7</v>
      </c>
      <c r="H4" s="104">
        <v>8</v>
      </c>
      <c r="I4" s="97">
        <v>9</v>
      </c>
    </row>
    <row r="5" spans="1:10" ht="32.4" customHeight="1" thickBot="1" x14ac:dyDescent="0.3">
      <c r="A5" s="170" t="s">
        <v>164</v>
      </c>
      <c r="B5" s="171"/>
      <c r="C5" s="98" t="s">
        <v>165</v>
      </c>
      <c r="D5" s="107">
        <f>D11</f>
        <v>533.76</v>
      </c>
      <c r="E5" s="107">
        <f t="shared" ref="E5:F5" si="0">E11</f>
        <v>533.76</v>
      </c>
      <c r="F5" s="107">
        <f t="shared" si="0"/>
        <v>100</v>
      </c>
      <c r="G5" s="108" t="s">
        <v>166</v>
      </c>
      <c r="H5" s="109" t="s">
        <v>166</v>
      </c>
      <c r="I5" s="110" t="s">
        <v>166</v>
      </c>
      <c r="J5" s="112"/>
    </row>
    <row r="6" spans="1:10" ht="32.4" customHeight="1" thickBot="1" x14ac:dyDescent="0.3">
      <c r="A6" s="172"/>
      <c r="B6" s="173"/>
      <c r="C6" s="99" t="s">
        <v>167</v>
      </c>
      <c r="D6" s="107">
        <f t="shared" ref="D6:F6" si="1">D12</f>
        <v>59.18</v>
      </c>
      <c r="E6" s="107">
        <f t="shared" si="1"/>
        <v>59.18</v>
      </c>
      <c r="F6" s="107">
        <f t="shared" si="1"/>
        <v>100</v>
      </c>
      <c r="G6" s="97" t="s">
        <v>166</v>
      </c>
      <c r="H6" s="97" t="s">
        <v>166</v>
      </c>
      <c r="I6" s="97" t="s">
        <v>166</v>
      </c>
      <c r="J6" s="112"/>
    </row>
    <row r="7" spans="1:10" ht="32.4" customHeight="1" thickBot="1" x14ac:dyDescent="0.3">
      <c r="A7" s="172"/>
      <c r="B7" s="173"/>
      <c r="C7" s="99" t="s">
        <v>168</v>
      </c>
      <c r="D7" s="107">
        <f t="shared" ref="D7:F7" si="2">D13</f>
        <v>394.52</v>
      </c>
      <c r="E7" s="107">
        <f t="shared" si="2"/>
        <v>394.52</v>
      </c>
      <c r="F7" s="107">
        <f t="shared" si="2"/>
        <v>100</v>
      </c>
      <c r="G7" s="97" t="s">
        <v>166</v>
      </c>
      <c r="H7" s="97" t="s">
        <v>166</v>
      </c>
      <c r="I7" s="97" t="s">
        <v>166</v>
      </c>
      <c r="J7" s="112"/>
    </row>
    <row r="8" spans="1:10" ht="32.4" customHeight="1" thickBot="1" x14ac:dyDescent="0.3">
      <c r="A8" s="172"/>
      <c r="B8" s="173"/>
      <c r="C8" s="100" t="s">
        <v>169</v>
      </c>
      <c r="D8" s="107">
        <f t="shared" ref="D8:F8" si="3">D14</f>
        <v>80.06</v>
      </c>
      <c r="E8" s="107">
        <f t="shared" si="3"/>
        <v>80.06</v>
      </c>
      <c r="F8" s="107">
        <f t="shared" si="3"/>
        <v>100</v>
      </c>
      <c r="G8" s="97" t="s">
        <v>166</v>
      </c>
      <c r="H8" s="97" t="s">
        <v>166</v>
      </c>
      <c r="I8" s="97" t="s">
        <v>166</v>
      </c>
      <c r="J8" s="112"/>
    </row>
    <row r="9" spans="1:10" ht="32.4" customHeight="1" thickBot="1" x14ac:dyDescent="0.3">
      <c r="A9" s="174"/>
      <c r="B9" s="175"/>
      <c r="C9" s="100" t="s">
        <v>170</v>
      </c>
      <c r="D9" s="107">
        <f t="shared" ref="D9:F9" si="4">D15</f>
        <v>0</v>
      </c>
      <c r="E9" s="107">
        <f t="shared" si="4"/>
        <v>0</v>
      </c>
      <c r="F9" s="107">
        <f t="shared" si="4"/>
        <v>0</v>
      </c>
      <c r="G9" s="97" t="s">
        <v>166</v>
      </c>
      <c r="H9" s="97" t="s">
        <v>166</v>
      </c>
      <c r="I9" s="97" t="s">
        <v>166</v>
      </c>
      <c r="J9" s="112"/>
    </row>
    <row r="10" spans="1:10" ht="16.2" thickBot="1" x14ac:dyDescent="0.3">
      <c r="A10" s="174" t="s">
        <v>171</v>
      </c>
      <c r="B10" s="176"/>
      <c r="C10" s="176"/>
      <c r="D10" s="176"/>
      <c r="E10" s="176"/>
      <c r="F10" s="176"/>
      <c r="G10" s="176"/>
      <c r="H10" s="176"/>
      <c r="I10" s="175"/>
      <c r="J10" s="112"/>
    </row>
    <row r="11" spans="1:10" ht="36.6" customHeight="1" thickBot="1" x14ac:dyDescent="0.3">
      <c r="A11" s="170" t="s">
        <v>172</v>
      </c>
      <c r="B11" s="171"/>
      <c r="C11" s="98" t="s">
        <v>165</v>
      </c>
      <c r="D11" s="107">
        <f>D22+D27</f>
        <v>533.76</v>
      </c>
      <c r="E11" s="107">
        <f>E22+E27</f>
        <v>533.76</v>
      </c>
      <c r="F11" s="107">
        <f t="shared" ref="F11:F19" si="5">E11/D11*100</f>
        <v>100</v>
      </c>
      <c r="G11" s="110" t="s">
        <v>166</v>
      </c>
      <c r="H11" s="110" t="s">
        <v>166</v>
      </c>
      <c r="I11" s="110" t="s">
        <v>166</v>
      </c>
      <c r="J11" s="112"/>
    </row>
    <row r="12" spans="1:10" ht="36.6" customHeight="1" thickBot="1" x14ac:dyDescent="0.3">
      <c r="A12" s="172"/>
      <c r="B12" s="173"/>
      <c r="C12" s="99" t="s">
        <v>167</v>
      </c>
      <c r="D12" s="111">
        <f t="shared" ref="D12:E15" si="6">D23+D28</f>
        <v>59.18</v>
      </c>
      <c r="E12" s="111">
        <f t="shared" si="6"/>
        <v>59.18</v>
      </c>
      <c r="F12" s="111">
        <f t="shared" si="5"/>
        <v>100</v>
      </c>
      <c r="G12" s="97" t="s">
        <v>166</v>
      </c>
      <c r="H12" s="97" t="s">
        <v>166</v>
      </c>
      <c r="I12" s="97" t="s">
        <v>166</v>
      </c>
      <c r="J12" s="112"/>
    </row>
    <row r="13" spans="1:10" ht="36.6" customHeight="1" thickBot="1" x14ac:dyDescent="0.3">
      <c r="A13" s="172"/>
      <c r="B13" s="173"/>
      <c r="C13" s="99" t="s">
        <v>168</v>
      </c>
      <c r="D13" s="111">
        <f t="shared" si="6"/>
        <v>394.52</v>
      </c>
      <c r="E13" s="111">
        <f t="shared" si="6"/>
        <v>394.52</v>
      </c>
      <c r="F13" s="111">
        <f t="shared" si="5"/>
        <v>100</v>
      </c>
      <c r="G13" s="97" t="s">
        <v>166</v>
      </c>
      <c r="H13" s="97" t="s">
        <v>166</v>
      </c>
      <c r="I13" s="97" t="s">
        <v>166</v>
      </c>
      <c r="J13" s="112"/>
    </row>
    <row r="14" spans="1:10" ht="36.6" customHeight="1" thickBot="1" x14ac:dyDescent="0.3">
      <c r="A14" s="172"/>
      <c r="B14" s="173"/>
      <c r="C14" s="99" t="s">
        <v>169</v>
      </c>
      <c r="D14" s="111">
        <f t="shared" si="6"/>
        <v>80.06</v>
      </c>
      <c r="E14" s="111">
        <f t="shared" si="6"/>
        <v>80.06</v>
      </c>
      <c r="F14" s="111">
        <f t="shared" si="5"/>
        <v>100</v>
      </c>
      <c r="G14" s="97" t="s">
        <v>166</v>
      </c>
      <c r="H14" s="97" t="s">
        <v>166</v>
      </c>
      <c r="I14" s="97" t="s">
        <v>166</v>
      </c>
      <c r="J14" s="112"/>
    </row>
    <row r="15" spans="1:10" ht="36.6" customHeight="1" thickBot="1" x14ac:dyDescent="0.3">
      <c r="A15" s="174"/>
      <c r="B15" s="175"/>
      <c r="C15" s="99" t="s">
        <v>170</v>
      </c>
      <c r="D15" s="111">
        <f t="shared" si="6"/>
        <v>0</v>
      </c>
      <c r="E15" s="111">
        <f t="shared" si="6"/>
        <v>0</v>
      </c>
      <c r="F15" s="111">
        <v>0</v>
      </c>
      <c r="G15" s="97" t="s">
        <v>166</v>
      </c>
      <c r="H15" s="97" t="s">
        <v>166</v>
      </c>
      <c r="I15" s="97" t="s">
        <v>166</v>
      </c>
      <c r="J15" s="112"/>
    </row>
    <row r="16" spans="1:10" ht="49.8" customHeight="1" thickBot="1" x14ac:dyDescent="0.3">
      <c r="A16" s="165" t="s">
        <v>16</v>
      </c>
      <c r="B16" s="165" t="s">
        <v>183</v>
      </c>
      <c r="C16" s="98" t="s">
        <v>165</v>
      </c>
      <c r="D16" s="107">
        <f>D22+D27</f>
        <v>533.76</v>
      </c>
      <c r="E16" s="107">
        <f>E22+E27</f>
        <v>533.76</v>
      </c>
      <c r="F16" s="107">
        <f t="shared" si="5"/>
        <v>100</v>
      </c>
      <c r="G16" s="177" t="s">
        <v>173</v>
      </c>
      <c r="H16" s="180" t="s">
        <v>185</v>
      </c>
      <c r="I16" s="183" t="s">
        <v>186</v>
      </c>
      <c r="J16" s="112"/>
    </row>
    <row r="17" spans="1:10" ht="49.8" customHeight="1" thickBot="1" x14ac:dyDescent="0.3">
      <c r="A17" s="166"/>
      <c r="B17" s="166"/>
      <c r="C17" s="99" t="s">
        <v>167</v>
      </c>
      <c r="D17" s="111">
        <f t="shared" ref="D17:E20" si="7">D23+D28</f>
        <v>59.18</v>
      </c>
      <c r="E17" s="111">
        <f t="shared" si="7"/>
        <v>59.18</v>
      </c>
      <c r="F17" s="111">
        <f t="shared" si="5"/>
        <v>100</v>
      </c>
      <c r="G17" s="178"/>
      <c r="H17" s="181"/>
      <c r="I17" s="184"/>
      <c r="J17" s="112"/>
    </row>
    <row r="18" spans="1:10" ht="49.8" customHeight="1" thickBot="1" x14ac:dyDescent="0.3">
      <c r="A18" s="166"/>
      <c r="B18" s="166"/>
      <c r="C18" s="99" t="s">
        <v>168</v>
      </c>
      <c r="D18" s="111">
        <f t="shared" si="7"/>
        <v>394.52</v>
      </c>
      <c r="E18" s="111">
        <f t="shared" si="7"/>
        <v>394.52</v>
      </c>
      <c r="F18" s="111">
        <f t="shared" si="5"/>
        <v>100</v>
      </c>
      <c r="G18" s="178"/>
      <c r="H18" s="181"/>
      <c r="I18" s="184"/>
      <c r="J18" s="112"/>
    </row>
    <row r="19" spans="1:10" ht="49.8" customHeight="1" thickBot="1" x14ac:dyDescent="0.3">
      <c r="A19" s="166"/>
      <c r="B19" s="166"/>
      <c r="C19" s="99" t="s">
        <v>169</v>
      </c>
      <c r="D19" s="111">
        <f t="shared" si="7"/>
        <v>80.06</v>
      </c>
      <c r="E19" s="111">
        <f t="shared" si="7"/>
        <v>80.06</v>
      </c>
      <c r="F19" s="111">
        <f t="shared" si="5"/>
        <v>100</v>
      </c>
      <c r="G19" s="178"/>
      <c r="H19" s="181"/>
      <c r="I19" s="184"/>
      <c r="J19" s="112"/>
    </row>
    <row r="20" spans="1:10" ht="49.8" customHeight="1" thickBot="1" x14ac:dyDescent="0.3">
      <c r="A20" s="167"/>
      <c r="B20" s="167"/>
      <c r="C20" s="99" t="s">
        <v>170</v>
      </c>
      <c r="D20" s="111">
        <f t="shared" si="7"/>
        <v>0</v>
      </c>
      <c r="E20" s="111">
        <f t="shared" si="7"/>
        <v>0</v>
      </c>
      <c r="F20" s="111">
        <v>0</v>
      </c>
      <c r="G20" s="179"/>
      <c r="H20" s="182"/>
      <c r="I20" s="185"/>
      <c r="J20" s="112"/>
    </row>
    <row r="21" spans="1:10" ht="16.2" thickBot="1" x14ac:dyDescent="0.3">
      <c r="A21" s="162" t="s">
        <v>174</v>
      </c>
      <c r="B21" s="163"/>
      <c r="C21" s="163"/>
      <c r="D21" s="163"/>
      <c r="E21" s="163"/>
      <c r="F21" s="163"/>
      <c r="G21" s="163"/>
      <c r="H21" s="163"/>
      <c r="I21" s="164"/>
      <c r="J21" s="112"/>
    </row>
    <row r="22" spans="1:10" ht="35.4" customHeight="1" thickBot="1" x14ac:dyDescent="0.3">
      <c r="A22" s="165" t="s">
        <v>95</v>
      </c>
      <c r="B22" s="165" t="s">
        <v>175</v>
      </c>
      <c r="C22" s="99" t="s">
        <v>165</v>
      </c>
      <c r="D22" s="111">
        <f>D23+D24+D25+D26</f>
        <v>375.53</v>
      </c>
      <c r="E22" s="111">
        <f>E23+E24+E25+E26</f>
        <v>375.53</v>
      </c>
      <c r="F22" s="111">
        <f>E22/D22*100</f>
        <v>100</v>
      </c>
      <c r="G22" s="101"/>
      <c r="H22" s="101"/>
      <c r="I22" s="101"/>
      <c r="J22" s="112"/>
    </row>
    <row r="23" spans="1:10" ht="35.4" customHeight="1" thickBot="1" x14ac:dyDescent="0.3">
      <c r="A23" s="166"/>
      <c r="B23" s="166"/>
      <c r="C23" s="99" t="s">
        <v>167</v>
      </c>
      <c r="D23" s="111">
        <v>0</v>
      </c>
      <c r="E23" s="111">
        <v>0</v>
      </c>
      <c r="F23" s="111">
        <v>0</v>
      </c>
      <c r="G23" s="102"/>
      <c r="H23" s="101"/>
      <c r="I23" s="101"/>
      <c r="J23" s="112"/>
    </row>
    <row r="24" spans="1:10" ht="35.4" customHeight="1" thickBot="1" x14ac:dyDescent="0.3">
      <c r="A24" s="166"/>
      <c r="B24" s="166"/>
      <c r="C24" s="99" t="s">
        <v>168</v>
      </c>
      <c r="D24" s="111">
        <v>319.2</v>
      </c>
      <c r="E24" s="111">
        <f>D24</f>
        <v>319.2</v>
      </c>
      <c r="F24" s="111">
        <f t="shared" ref="F24:F30" si="8">E24/D24*100</f>
        <v>100</v>
      </c>
      <c r="G24" s="101"/>
      <c r="H24" s="101"/>
      <c r="I24" s="101"/>
      <c r="J24" s="112"/>
    </row>
    <row r="25" spans="1:10" ht="35.4" customHeight="1" thickBot="1" x14ac:dyDescent="0.3">
      <c r="A25" s="166"/>
      <c r="B25" s="166"/>
      <c r="C25" s="99" t="s">
        <v>169</v>
      </c>
      <c r="D25" s="111">
        <v>56.33</v>
      </c>
      <c r="E25" s="111">
        <f>D25</f>
        <v>56.33</v>
      </c>
      <c r="F25" s="111">
        <f t="shared" si="8"/>
        <v>100</v>
      </c>
      <c r="G25" s="101"/>
      <c r="H25" s="101"/>
      <c r="I25" s="101"/>
      <c r="J25" s="112"/>
    </row>
    <row r="26" spans="1:10" ht="35.4" customHeight="1" thickBot="1" x14ac:dyDescent="0.3">
      <c r="A26" s="167"/>
      <c r="B26" s="167"/>
      <c r="C26" s="99" t="s">
        <v>170</v>
      </c>
      <c r="D26" s="111">
        <v>0</v>
      </c>
      <c r="E26" s="111">
        <v>0</v>
      </c>
      <c r="F26" s="111">
        <v>0</v>
      </c>
      <c r="G26" s="101"/>
      <c r="H26" s="101"/>
      <c r="I26" s="101"/>
      <c r="J26" s="112"/>
    </row>
    <row r="27" spans="1:10" ht="46.8" customHeight="1" thickBot="1" x14ac:dyDescent="0.3">
      <c r="A27" s="165" t="s">
        <v>96</v>
      </c>
      <c r="B27" s="165" t="s">
        <v>184</v>
      </c>
      <c r="C27" s="99" t="s">
        <v>165</v>
      </c>
      <c r="D27" s="111">
        <f>D28+D29+D30</f>
        <v>158.22999999999999</v>
      </c>
      <c r="E27" s="111">
        <f>E28+E29+E30</f>
        <v>158.22999999999999</v>
      </c>
      <c r="F27" s="111">
        <f t="shared" si="8"/>
        <v>100</v>
      </c>
      <c r="G27" s="101"/>
      <c r="H27" s="101"/>
      <c r="I27" s="101"/>
      <c r="J27" s="112"/>
    </row>
    <row r="28" spans="1:10" ht="46.8" customHeight="1" thickBot="1" x14ac:dyDescent="0.3">
      <c r="A28" s="166"/>
      <c r="B28" s="166"/>
      <c r="C28" s="99" t="s">
        <v>167</v>
      </c>
      <c r="D28" s="111">
        <v>59.18</v>
      </c>
      <c r="E28" s="111">
        <v>59.18</v>
      </c>
      <c r="F28" s="111">
        <f t="shared" si="8"/>
        <v>100</v>
      </c>
      <c r="G28" s="101"/>
      <c r="H28" s="101"/>
      <c r="I28" s="101"/>
      <c r="J28" s="112"/>
    </row>
    <row r="29" spans="1:10" ht="46.8" customHeight="1" thickBot="1" x14ac:dyDescent="0.3">
      <c r="A29" s="166"/>
      <c r="B29" s="166"/>
      <c r="C29" s="99" t="s">
        <v>168</v>
      </c>
      <c r="D29" s="111">
        <v>75.319999999999993</v>
      </c>
      <c r="E29" s="111">
        <v>75.319999999999993</v>
      </c>
      <c r="F29" s="111">
        <f t="shared" si="8"/>
        <v>100</v>
      </c>
      <c r="G29" s="101"/>
      <c r="H29" s="101"/>
      <c r="I29" s="101"/>
      <c r="J29" s="112"/>
    </row>
    <row r="30" spans="1:10" ht="46.8" customHeight="1" thickBot="1" x14ac:dyDescent="0.3">
      <c r="A30" s="166"/>
      <c r="B30" s="166"/>
      <c r="C30" s="99" t="s">
        <v>169</v>
      </c>
      <c r="D30" s="111">
        <v>23.73</v>
      </c>
      <c r="E30" s="111">
        <v>23.73</v>
      </c>
      <c r="F30" s="111">
        <f t="shared" si="8"/>
        <v>100</v>
      </c>
      <c r="G30" s="101"/>
      <c r="H30" s="101"/>
      <c r="I30" s="101"/>
      <c r="J30" s="112"/>
    </row>
    <row r="31" spans="1:10" ht="46.8" customHeight="1" thickBot="1" x14ac:dyDescent="0.3">
      <c r="A31" s="167"/>
      <c r="B31" s="167"/>
      <c r="C31" s="99" t="s">
        <v>170</v>
      </c>
      <c r="D31" s="111">
        <v>0</v>
      </c>
      <c r="E31" s="111">
        <v>0</v>
      </c>
      <c r="F31" s="111">
        <v>0</v>
      </c>
      <c r="G31" s="101"/>
      <c r="H31" s="101"/>
      <c r="I31" s="101"/>
      <c r="J31" s="112"/>
    </row>
    <row r="32" spans="1:10" ht="7.2" customHeight="1" x14ac:dyDescent="0.25">
      <c r="A32" s="87"/>
    </row>
    <row r="33" spans="2:8" ht="5.4" hidden="1" customHeight="1" x14ac:dyDescent="0.25"/>
    <row r="34" spans="2:8" hidden="1" x14ac:dyDescent="0.25"/>
    <row r="35" spans="2:8" ht="45" customHeight="1" x14ac:dyDescent="0.3">
      <c r="B35" s="157" t="s">
        <v>180</v>
      </c>
      <c r="C35" s="157"/>
      <c r="D35" s="157"/>
      <c r="E35" s="105" t="s">
        <v>181</v>
      </c>
      <c r="F35" s="89"/>
      <c r="G35" s="90"/>
      <c r="H35" s="89"/>
    </row>
    <row r="36" spans="2:8" ht="31.2" x14ac:dyDescent="0.25">
      <c r="B36" s="168" t="s">
        <v>32</v>
      </c>
      <c r="C36" s="168"/>
      <c r="D36" s="106"/>
      <c r="E36" s="106" t="s">
        <v>33</v>
      </c>
      <c r="F36" s="106"/>
      <c r="G36" s="106" t="s">
        <v>34</v>
      </c>
      <c r="H36" s="89"/>
    </row>
    <row r="37" spans="2:8" ht="15.6" x14ac:dyDescent="0.25">
      <c r="B37" s="156"/>
      <c r="C37" s="156"/>
      <c r="D37" s="89"/>
      <c r="E37" s="89"/>
      <c r="F37" s="89"/>
      <c r="G37" s="89"/>
      <c r="H37" s="89"/>
    </row>
    <row r="38" spans="2:8" ht="15.6" x14ac:dyDescent="0.25">
      <c r="B38" s="169" t="s">
        <v>147</v>
      </c>
      <c r="C38" s="169"/>
      <c r="D38" s="89"/>
      <c r="E38" s="88"/>
      <c r="F38" s="89"/>
      <c r="G38" s="91" t="s">
        <v>182</v>
      </c>
      <c r="H38" s="89"/>
    </row>
    <row r="39" spans="2:8" ht="33" customHeight="1" x14ac:dyDescent="0.25">
      <c r="B39" s="168" t="s">
        <v>38</v>
      </c>
      <c r="C39" s="168"/>
      <c r="D39" s="106"/>
      <c r="E39" s="106" t="s">
        <v>34</v>
      </c>
      <c r="F39" s="106"/>
      <c r="G39" s="106" t="s">
        <v>39</v>
      </c>
      <c r="H39" s="89"/>
    </row>
    <row r="40" spans="2:8" ht="15.6" x14ac:dyDescent="0.25">
      <c r="B40" s="156"/>
      <c r="C40" s="156"/>
      <c r="D40" s="89"/>
      <c r="E40" s="89"/>
      <c r="F40" s="89"/>
      <c r="G40" s="89"/>
      <c r="H40" s="89"/>
    </row>
    <row r="41" spans="2:8" ht="15.6" x14ac:dyDescent="0.25">
      <c r="B41" s="161" t="s">
        <v>176</v>
      </c>
      <c r="C41" s="161"/>
      <c r="D41" s="161"/>
      <c r="E41" s="89"/>
      <c r="F41" s="89"/>
      <c r="G41" s="89"/>
      <c r="H41" s="89"/>
    </row>
    <row r="42" spans="2:8" ht="15.6" x14ac:dyDescent="0.25">
      <c r="B42" s="92" t="s">
        <v>177</v>
      </c>
      <c r="C42" s="156"/>
      <c r="D42" s="156"/>
      <c r="E42" s="89"/>
      <c r="F42" s="89"/>
      <c r="G42" s="89"/>
      <c r="H42" s="89"/>
    </row>
    <row r="43" spans="2:8" ht="9" customHeight="1" x14ac:dyDescent="0.25">
      <c r="B43" s="93"/>
      <c r="C43" s="156"/>
      <c r="D43" s="156"/>
      <c r="E43" s="89"/>
      <c r="F43" s="89"/>
      <c r="G43" s="89"/>
      <c r="H43" s="89"/>
    </row>
    <row r="44" spans="2:8" ht="31.2" customHeight="1" x14ac:dyDescent="0.3">
      <c r="B44" s="157" t="s">
        <v>191</v>
      </c>
      <c r="C44" s="158"/>
      <c r="D44" s="158"/>
      <c r="E44" s="159"/>
      <c r="F44" s="159"/>
      <c r="G44" s="89"/>
      <c r="H44" s="89"/>
    </row>
    <row r="45" spans="2:8" ht="15.6" x14ac:dyDescent="0.25">
      <c r="B45" s="160" t="s">
        <v>178</v>
      </c>
      <c r="C45" s="160"/>
      <c r="D45" s="160"/>
      <c r="E45" s="160" t="s">
        <v>34</v>
      </c>
      <c r="F45" s="160"/>
      <c r="G45" s="89"/>
      <c r="H45" s="89"/>
    </row>
  </sheetData>
  <mergeCells count="32">
    <mergeCell ref="A1:I1"/>
    <mergeCell ref="C2:C3"/>
    <mergeCell ref="D2:F2"/>
    <mergeCell ref="G2:G3"/>
    <mergeCell ref="H2:H3"/>
    <mergeCell ref="I2:I3"/>
    <mergeCell ref="A5:B9"/>
    <mergeCell ref="A10:I10"/>
    <mergeCell ref="A11:B15"/>
    <mergeCell ref="A16:A20"/>
    <mergeCell ref="B16:B20"/>
    <mergeCell ref="G16:G20"/>
    <mergeCell ref="H16:H20"/>
    <mergeCell ref="I16:I20"/>
    <mergeCell ref="B41:D41"/>
    <mergeCell ref="A21:I21"/>
    <mergeCell ref="A22:A26"/>
    <mergeCell ref="B22:B26"/>
    <mergeCell ref="A27:A31"/>
    <mergeCell ref="B27:B31"/>
    <mergeCell ref="B35:D35"/>
    <mergeCell ref="B36:C36"/>
    <mergeCell ref="B37:C37"/>
    <mergeCell ref="B38:C38"/>
    <mergeCell ref="B39:C39"/>
    <mergeCell ref="B40:C40"/>
    <mergeCell ref="C42:D42"/>
    <mergeCell ref="C43:D43"/>
    <mergeCell ref="B44:D44"/>
    <mergeCell ref="E44:F44"/>
    <mergeCell ref="B45:D45"/>
    <mergeCell ref="E45:F45"/>
  </mergeCells>
  <pageMargins left="0.70866141732283472" right="0.70866141732283472" top="0.55118110236220474" bottom="0.55118110236220474" header="0.31496062992125984" footer="0.31496062992125984"/>
  <pageSetup paperSize="9" scale="62" fitToHeight="0" orientation="landscape" r:id="rId1"/>
  <rowBreaks count="1" manualBreakCount="1">
    <brk id="2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workbookViewId="0">
      <selection activeCell="H22" sqref="H22"/>
    </sheetView>
  </sheetViews>
  <sheetFormatPr defaultColWidth="9.109375" defaultRowHeight="13.8" x14ac:dyDescent="0.25"/>
  <cols>
    <col min="1" max="1" width="15.5546875" style="26" customWidth="1"/>
    <col min="2" max="2" width="10.109375" style="26" bestFit="1" customWidth="1"/>
    <col min="3" max="3" width="9.33203125" style="26" hidden="1" customWidth="1"/>
    <col min="4" max="4" width="6.109375" style="26" hidden="1" customWidth="1"/>
    <col min="5" max="5" width="10.109375" style="26" bestFit="1" customWidth="1"/>
    <col min="6" max="6" width="9.33203125" style="26" hidden="1" customWidth="1"/>
    <col min="7" max="7" width="6.109375" style="26" hidden="1" customWidth="1"/>
    <col min="8" max="8" width="10.109375" style="26" bestFit="1" customWidth="1"/>
    <col min="9" max="9" width="9.33203125" style="26" hidden="1" customWidth="1"/>
    <col min="10" max="10" width="6.109375" style="26" hidden="1" customWidth="1"/>
    <col min="11" max="11" width="10.109375" style="26" bestFit="1" customWidth="1"/>
    <col min="12" max="12" width="9.33203125" style="26" hidden="1" customWidth="1"/>
    <col min="13" max="13" width="6.109375" style="26" hidden="1" customWidth="1"/>
    <col min="14" max="14" width="10.109375" style="26" bestFit="1" customWidth="1"/>
    <col min="15" max="16384" width="9.109375" style="26"/>
  </cols>
  <sheetData>
    <row r="1" spans="1:14" x14ac:dyDescent="0.25">
      <c r="A1" s="194" t="s">
        <v>85</v>
      </c>
      <c r="B1" s="194"/>
      <c r="C1" s="194"/>
      <c r="D1" s="194"/>
      <c r="E1" s="194"/>
      <c r="F1" s="194"/>
      <c r="G1" s="194"/>
      <c r="H1" s="194"/>
      <c r="I1" s="194"/>
      <c r="J1" s="194"/>
      <c r="K1" s="194"/>
      <c r="L1" s="194"/>
      <c r="M1" s="194"/>
      <c r="N1" s="194"/>
    </row>
    <row r="3" spans="1:14" x14ac:dyDescent="0.25">
      <c r="A3" s="195" t="s">
        <v>86</v>
      </c>
      <c r="B3" s="193" t="s">
        <v>66</v>
      </c>
      <c r="C3" s="193"/>
      <c r="D3" s="193"/>
      <c r="E3" s="193"/>
      <c r="F3" s="193"/>
      <c r="G3" s="193"/>
      <c r="H3" s="193"/>
      <c r="I3" s="193"/>
      <c r="J3" s="193"/>
      <c r="K3" s="193"/>
      <c r="L3" s="193"/>
      <c r="M3" s="193"/>
      <c r="N3" s="193"/>
    </row>
    <row r="4" spans="1:14" x14ac:dyDescent="0.25">
      <c r="A4" s="195"/>
      <c r="B4" s="193" t="s">
        <v>62</v>
      </c>
      <c r="C4" s="193"/>
      <c r="D4" s="193"/>
      <c r="E4" s="193" t="s">
        <v>63</v>
      </c>
      <c r="F4" s="193"/>
      <c r="G4" s="193"/>
      <c r="H4" s="193" t="s">
        <v>64</v>
      </c>
      <c r="I4" s="193"/>
      <c r="J4" s="193"/>
      <c r="K4" s="193" t="s">
        <v>65</v>
      </c>
      <c r="L4" s="193"/>
      <c r="M4" s="193"/>
      <c r="N4" s="30" t="s">
        <v>87</v>
      </c>
    </row>
    <row r="5" spans="1:14" x14ac:dyDescent="0.25">
      <c r="A5" s="31" t="s">
        <v>88</v>
      </c>
      <c r="B5" s="27">
        <v>65000</v>
      </c>
      <c r="C5" s="27"/>
      <c r="D5" s="32">
        <f t="shared" ref="D5:D10" si="0">C5/B5*100</f>
        <v>0</v>
      </c>
      <c r="E5" s="27">
        <v>70000</v>
      </c>
      <c r="F5" s="27"/>
      <c r="G5" s="32">
        <f t="shared" ref="G5:G10" si="1">F5/E5*100</f>
        <v>0</v>
      </c>
      <c r="H5" s="27">
        <v>56000</v>
      </c>
      <c r="I5" s="27"/>
      <c r="J5" s="32">
        <f t="shared" ref="J5:J10" si="2">I5/H5*100</f>
        <v>0</v>
      </c>
      <c r="K5" s="27">
        <v>70261</v>
      </c>
      <c r="L5" s="27"/>
      <c r="M5" s="32">
        <f t="shared" ref="M5:M10" si="3">L5/K5*100</f>
        <v>0</v>
      </c>
      <c r="N5" s="27">
        <f t="shared" ref="N5:N9" si="4">B5+E5+H5+K5</f>
        <v>261261</v>
      </c>
    </row>
    <row r="6" spans="1:14" x14ac:dyDescent="0.25">
      <c r="A6" s="31" t="s">
        <v>89</v>
      </c>
      <c r="B6" s="27">
        <v>20900</v>
      </c>
      <c r="C6" s="27"/>
      <c r="D6" s="32">
        <f t="shared" si="0"/>
        <v>0</v>
      </c>
      <c r="E6" s="27">
        <v>21300</v>
      </c>
      <c r="F6" s="27"/>
      <c r="G6" s="32">
        <f t="shared" si="1"/>
        <v>0</v>
      </c>
      <c r="H6" s="27">
        <v>12000</v>
      </c>
      <c r="I6" s="27"/>
      <c r="J6" s="32">
        <f t="shared" si="2"/>
        <v>0</v>
      </c>
      <c r="K6" s="27">
        <v>22404</v>
      </c>
      <c r="L6" s="27"/>
      <c r="M6" s="32">
        <f t="shared" si="3"/>
        <v>0</v>
      </c>
      <c r="N6" s="27">
        <f t="shared" si="4"/>
        <v>76604</v>
      </c>
    </row>
    <row r="7" spans="1:14" x14ac:dyDescent="0.25">
      <c r="A7" s="31" t="s">
        <v>90</v>
      </c>
      <c r="B7" s="27">
        <v>82374</v>
      </c>
      <c r="C7" s="27"/>
      <c r="D7" s="32">
        <f t="shared" si="0"/>
        <v>0</v>
      </c>
      <c r="E7" s="27">
        <v>100300</v>
      </c>
      <c r="F7" s="27"/>
      <c r="G7" s="32">
        <f t="shared" si="1"/>
        <v>0</v>
      </c>
      <c r="H7" s="27">
        <v>103300</v>
      </c>
      <c r="I7" s="27"/>
      <c r="J7" s="32">
        <f t="shared" si="2"/>
        <v>0</v>
      </c>
      <c r="K7" s="27">
        <v>109925</v>
      </c>
      <c r="L7" s="27"/>
      <c r="M7" s="32">
        <f t="shared" si="3"/>
        <v>0</v>
      </c>
      <c r="N7" s="27">
        <f t="shared" si="4"/>
        <v>395899</v>
      </c>
    </row>
    <row r="8" spans="1:14" x14ac:dyDescent="0.25">
      <c r="A8" s="31" t="s">
        <v>91</v>
      </c>
      <c r="B8" s="27">
        <v>9400</v>
      </c>
      <c r="C8" s="27"/>
      <c r="D8" s="32">
        <f t="shared" si="0"/>
        <v>0</v>
      </c>
      <c r="E8" s="27">
        <v>11668</v>
      </c>
      <c r="F8" s="27"/>
      <c r="G8" s="32">
        <f t="shared" si="1"/>
        <v>0</v>
      </c>
      <c r="H8" s="27">
        <v>8651</v>
      </c>
      <c r="I8" s="27"/>
      <c r="J8" s="32">
        <f t="shared" si="2"/>
        <v>0</v>
      </c>
      <c r="K8" s="27">
        <v>8651</v>
      </c>
      <c r="L8" s="27"/>
      <c r="M8" s="32">
        <f t="shared" si="3"/>
        <v>0</v>
      </c>
      <c r="N8" s="27">
        <f t="shared" si="4"/>
        <v>38370</v>
      </c>
    </row>
    <row r="9" spans="1:14" x14ac:dyDescent="0.25">
      <c r="A9" s="31" t="s">
        <v>92</v>
      </c>
      <c r="B9" s="27">
        <v>2370</v>
      </c>
      <c r="C9" s="27"/>
      <c r="D9" s="32">
        <f t="shared" si="0"/>
        <v>0</v>
      </c>
      <c r="E9" s="27">
        <v>2650</v>
      </c>
      <c r="F9" s="27"/>
      <c r="G9" s="32">
        <f t="shared" si="1"/>
        <v>0</v>
      </c>
      <c r="H9" s="27">
        <v>1760</v>
      </c>
      <c r="I9" s="27"/>
      <c r="J9" s="32">
        <f t="shared" si="2"/>
        <v>0</v>
      </c>
      <c r="K9" s="27">
        <v>2220</v>
      </c>
      <c r="L9" s="27"/>
      <c r="M9" s="32">
        <f t="shared" si="3"/>
        <v>0</v>
      </c>
      <c r="N9" s="27">
        <f t="shared" si="4"/>
        <v>9000</v>
      </c>
    </row>
    <row r="10" spans="1:14" x14ac:dyDescent="0.25">
      <c r="A10" s="33" t="s">
        <v>93</v>
      </c>
      <c r="B10" s="34">
        <f>SUM(B5:B9)</f>
        <v>180044</v>
      </c>
      <c r="C10" s="34">
        <f>SUM(C5:C9)</f>
        <v>0</v>
      </c>
      <c r="D10" s="35">
        <f t="shared" si="0"/>
        <v>0</v>
      </c>
      <c r="E10" s="34">
        <f>SUM(E5:E9)</f>
        <v>205918</v>
      </c>
      <c r="F10" s="34">
        <f>SUM(F5:F9)</f>
        <v>0</v>
      </c>
      <c r="G10" s="35">
        <f t="shared" si="1"/>
        <v>0</v>
      </c>
      <c r="H10" s="34">
        <f>SUM(H5:H9)</f>
        <v>181711</v>
      </c>
      <c r="I10" s="34">
        <f>SUM(I5:I9)</f>
        <v>0</v>
      </c>
      <c r="J10" s="35">
        <f t="shared" si="2"/>
        <v>0</v>
      </c>
      <c r="K10" s="34">
        <f>SUM(K5:K9)</f>
        <v>213461</v>
      </c>
      <c r="L10" s="34">
        <f>SUM(L5:L9)</f>
        <v>0</v>
      </c>
      <c r="M10" s="35">
        <f t="shared" si="3"/>
        <v>0</v>
      </c>
      <c r="N10" s="34">
        <f>SUM(N5:N9)</f>
        <v>781134</v>
      </c>
    </row>
    <row r="15" spans="1:14" x14ac:dyDescent="0.25">
      <c r="C15" s="28"/>
    </row>
    <row r="18" spans="3:3" x14ac:dyDescent="0.25">
      <c r="C18" s="29"/>
    </row>
  </sheetData>
  <mergeCells count="7">
    <mergeCell ref="K4:M4"/>
    <mergeCell ref="B3:N3"/>
    <mergeCell ref="A1:N1"/>
    <mergeCell ref="A3:A4"/>
    <mergeCell ref="B4:D4"/>
    <mergeCell ref="E4:G4"/>
    <mergeCell ref="H4:J4"/>
  </mergeCells>
  <pageMargins left="0.7" right="0.7" top="0.75" bottom="0.75" header="0.3" footer="0.3"/>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Показатели</vt:lpstr>
      <vt:lpstr>Прокси-показатели</vt:lpstr>
      <vt:lpstr>Помесячный план</vt:lpstr>
      <vt:lpstr>Финансирование</vt:lpstr>
      <vt:lpstr>Лист2</vt:lpstr>
      <vt:lpstr>Разбивка 2025</vt:lpstr>
      <vt:lpstr>'Помесячный план'!sub_1300</vt:lpstr>
      <vt:lpstr>Лист2!Заголовки_для_печати</vt:lpstr>
      <vt:lpstr>Финансирование!Заголовки_для_печати</vt:lpstr>
      <vt:lpstr>Лист2!Область_печати</vt:lpstr>
      <vt:lpstr>Показатели!Область_печати</vt:lpstr>
      <vt:lpstr>'Прокси-показатели'!Область_печати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2026-01-26T11:52:24Z</dcterms:modified>
</cp:coreProperties>
</file>